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E:\BA105 Spr22\"/>
    </mc:Choice>
  </mc:AlternateContent>
  <xr:revisionPtr revIDLastSave="0" documentId="8_{0B334EBB-E3C7-4104-B131-86FE64D2BF9B}" xr6:coauthVersionLast="47" xr6:coauthVersionMax="47" xr10:uidLastSave="{00000000-0000-0000-0000-000000000000}"/>
  <bookViews>
    <workbookView xWindow="-120" yWindow="-120" windowWidth="15600" windowHeight="11160" xr2:uid="{D0272710-B233-413D-820F-265B3C443459}"/>
  </bookViews>
  <sheets>
    <sheet name="May 2021" sheetId="1" r:id="rId1"/>
  </sheets>
  <definedNames>
    <definedName name="_xlnm._FilterDatabase" localSheetId="0" hidden="1">'May 2021'!$A$8:$I$22</definedName>
    <definedName name="_xlnm.Criteria">'May 2021'!$A$2:$I$3</definedName>
    <definedName name="_xlnm.Extract" localSheetId="0">'May 2021'!$A$25:$I$43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P3" i="1"/>
  <c r="P2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G15" i="1"/>
  <c r="G16" i="1"/>
  <c r="G11" i="1"/>
  <c r="G13" i="1"/>
  <c r="G20" i="1"/>
  <c r="G22" i="1"/>
  <c r="G17" i="1"/>
  <c r="G18" i="1"/>
  <c r="G12" i="1"/>
  <c r="G9" i="1"/>
  <c r="G10" i="1"/>
  <c r="G14" i="1"/>
  <c r="G19" i="1"/>
  <c r="G21" i="1"/>
  <c r="P5" i="1" l="1"/>
</calcChain>
</file>

<file path=xl/sharedStrings.xml><?xml version="1.0" encoding="utf-8"?>
<sst xmlns="http://schemas.openxmlformats.org/spreadsheetml/2006/main" count="111" uniqueCount="46">
  <si>
    <t>Bank Account Managers - May 2021</t>
  </si>
  <si>
    <t>Employee ID</t>
  </si>
  <si>
    <t>Name</t>
  </si>
  <si>
    <t>Branch</t>
  </si>
  <si>
    <t>Specialty</t>
  </si>
  <si>
    <t>Account Values</t>
  </si>
  <si>
    <t>Supervisor Review</t>
  </si>
  <si>
    <t>Carey, Bruce</t>
  </si>
  <si>
    <t>Brownsburg</t>
  </si>
  <si>
    <t>CD/Money Market</t>
  </si>
  <si>
    <t>Checking/Savings</t>
  </si>
  <si>
    <t>Dey, Julia</t>
  </si>
  <si>
    <t>Avon</t>
  </si>
  <si>
    <t>IRA/SEP</t>
  </si>
  <si>
    <t>Loans</t>
  </si>
  <si>
    <t>Hefner, Reggie</t>
  </si>
  <si>
    <t>Plainfield</t>
  </si>
  <si>
    <t>Nunez, Javier</t>
  </si>
  <si>
    <t>Quintin, Mark</t>
  </si>
  <si>
    <t>Watson, Latisha</t>
  </si>
  <si>
    <t>Trono, Maria</t>
  </si>
  <si>
    <t>Rating Table</t>
  </si>
  <si>
    <t>Review</t>
  </si>
  <si>
    <t>Rating</t>
  </si>
  <si>
    <t>Poor</t>
  </si>
  <si>
    <t>Fair</t>
  </si>
  <si>
    <t>Good</t>
  </si>
  <si>
    <t>Excellent</t>
  </si>
  <si>
    <t>Zhang, Wei</t>
  </si>
  <si>
    <t>Loan Commission</t>
  </si>
  <si>
    <t>New Money Commission</t>
  </si>
  <si>
    <t>Avg. Avon Supervisor Review:</t>
  </si>
  <si>
    <t>Avg. Brownsburg Supervisor Review</t>
  </si>
  <si>
    <t>Count of Loan Officers:</t>
  </si>
  <si>
    <t>Function Branch Criteria</t>
  </si>
  <si>
    <t>Output Area</t>
  </si>
  <si>
    <t>Avg. Plainfield Supervisor Review:</t>
  </si>
  <si>
    <t>Managers with Poor Ratings:</t>
  </si>
  <si>
    <t>Total Checking/Savings:</t>
  </si>
  <si>
    <t>Locator:</t>
  </si>
  <si>
    <t>Enter Employee ID Number</t>
  </si>
  <si>
    <t>Branch Location of Entered Employee:</t>
  </si>
  <si>
    <t>Criteria Range - May 2021</t>
  </si>
  <si>
    <t>&gt;300000</t>
  </si>
  <si>
    <t>&gt;=8</t>
  </si>
  <si>
    <t>Extract Range - May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</si>
</sst>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sz val="20"/>
      <color theme="3"/>
      <name val="Cambria"/>
      <family val="1"/>
    </font>
    <font>
      <b/>
      <sz val="14"/>
      <color theme="1"/>
      <name val="Cambria"/>
      <family val="1"/>
    </font>
    <font>
      <b/>
      <sz val="11"/>
      <color theme="0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 style="thin">
        <color theme="0"/>
      </left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0"/>
      </left>
      <right/>
      <top style="thin">
        <color theme="9" tint="0.39997558519241921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3" fillId="2" borderId="0" xfId="3" applyFont="1"/>
    <xf numFmtId="0" fontId="3" fillId="0" borderId="0" xfId="0" applyFont="1" applyAlignment="1">
      <alignment horizontal="center"/>
    </xf>
    <xf numFmtId="0" fontId="5" fillId="0" borderId="0" xfId="2" applyFont="1" applyAlignment="1">
      <alignment horizontal="centerContinuous"/>
    </xf>
    <xf numFmtId="0" fontId="5" fillId="0" borderId="0" xfId="2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49" fontId="4" fillId="0" borderId="0" xfId="0" applyNumberFormat="1" applyFont="1" applyBorder="1" applyAlignment="1">
      <alignment horizontal="centerContinuous" vertical="center"/>
    </xf>
    <xf numFmtId="0" fontId="6" fillId="0" borderId="0" xfId="0" applyFont="1" applyAlignment="1">
      <alignment horizontal="centerContinuous"/>
    </xf>
    <xf numFmtId="8" fontId="3" fillId="0" borderId="0" xfId="0" applyNumberFormat="1" applyFont="1"/>
    <xf numFmtId="0" fontId="4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49" fontId="7" fillId="3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/>
    <xf numFmtId="44" fontId="3" fillId="4" borderId="2" xfId="1" applyNumberFormat="1" applyFont="1" applyFill="1" applyBorder="1"/>
    <xf numFmtId="0" fontId="3" fillId="4" borderId="2" xfId="0" applyNumberFormat="1" applyFont="1" applyFill="1" applyBorder="1"/>
    <xf numFmtId="0" fontId="3" fillId="0" borderId="2" xfId="0" applyFont="1" applyBorder="1"/>
    <xf numFmtId="44" fontId="3" fillId="0" borderId="2" xfId="1" applyNumberFormat="1" applyFont="1" applyBorder="1"/>
    <xf numFmtId="0" fontId="3" fillId="0" borderId="2" xfId="0" applyNumberFormat="1" applyFont="1" applyBorder="1"/>
    <xf numFmtId="164" fontId="3" fillId="0" borderId="0" xfId="1" applyNumberFormat="1" applyFont="1"/>
    <xf numFmtId="44" fontId="3" fillId="4" borderId="2" xfId="1" applyFont="1" applyFill="1" applyBorder="1" applyAlignment="1">
      <alignment wrapText="1"/>
    </xf>
    <xf numFmtId="44" fontId="3" fillId="0" borderId="2" xfId="1" applyFont="1" applyBorder="1" applyAlignment="1">
      <alignment wrapText="1"/>
    </xf>
    <xf numFmtId="44" fontId="3" fillId="0" borderId="2" xfId="1" applyFont="1" applyBorder="1"/>
    <xf numFmtId="44" fontId="3" fillId="4" borderId="2" xfId="1" applyFont="1" applyFill="1" applyBorder="1"/>
    <xf numFmtId="0" fontId="3" fillId="4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7" fillId="3" borderId="0" xfId="0" applyNumberFormat="1" applyFont="1" applyFill="1" applyBorder="1" applyAlignment="1">
      <alignment horizontal="center" wrapText="1"/>
    </xf>
    <xf numFmtId="0" fontId="3" fillId="6" borderId="0" xfId="0" applyFont="1" applyFill="1" applyAlignment="1">
      <alignment horizontal="center" wrapText="1"/>
    </xf>
    <xf numFmtId="0" fontId="3" fillId="6" borderId="0" xfId="0" applyFont="1" applyFill="1"/>
    <xf numFmtId="49" fontId="7" fillId="3" borderId="4" xfId="0" applyNumberFormat="1" applyFont="1" applyFill="1" applyBorder="1" applyAlignment="1">
      <alignment horizontal="center" wrapText="1"/>
    </xf>
    <xf numFmtId="49" fontId="7" fillId="3" borderId="3" xfId="0" applyNumberFormat="1" applyFont="1" applyFill="1" applyBorder="1" applyAlignment="1">
      <alignment horizontal="center" wrapText="1"/>
    </xf>
    <xf numFmtId="0" fontId="3" fillId="4" borderId="4" xfId="0" applyFont="1" applyFill="1" applyBorder="1"/>
    <xf numFmtId="44" fontId="3" fillId="4" borderId="4" xfId="1" applyNumberFormat="1" applyFont="1" applyFill="1" applyBorder="1"/>
    <xf numFmtId="0" fontId="3" fillId="4" borderId="4" xfId="0" applyNumberFormat="1" applyFont="1" applyFill="1" applyBorder="1"/>
    <xf numFmtId="44" fontId="3" fillId="4" borderId="4" xfId="1" applyNumberFormat="1" applyFont="1" applyFill="1" applyBorder="1" applyAlignment="1">
      <alignment wrapText="1"/>
    </xf>
    <xf numFmtId="44" fontId="3" fillId="4" borderId="3" xfId="1" applyNumberFormat="1" applyFont="1" applyFill="1" applyBorder="1"/>
    <xf numFmtId="0" fontId="3" fillId="5" borderId="1" xfId="0" applyFont="1" applyFill="1" applyBorder="1" applyAlignment="1">
      <alignment horizontal="center"/>
    </xf>
    <xf numFmtId="0" fontId="3" fillId="5" borderId="4" xfId="0" applyFont="1" applyFill="1" applyBorder="1"/>
    <xf numFmtId="44" fontId="3" fillId="5" borderId="4" xfId="1" applyNumberFormat="1" applyFont="1" applyFill="1" applyBorder="1"/>
    <xf numFmtId="0" fontId="3" fillId="5" borderId="4" xfId="0" applyNumberFormat="1" applyFont="1" applyFill="1" applyBorder="1"/>
    <xf numFmtId="44" fontId="3" fillId="5" borderId="4" xfId="1" applyNumberFormat="1" applyFont="1" applyFill="1" applyBorder="1" applyAlignment="1">
      <alignment wrapText="1"/>
    </xf>
    <xf numFmtId="44" fontId="3" fillId="5" borderId="3" xfId="1" applyNumberFormat="1" applyFont="1" applyFill="1" applyBorder="1"/>
  </cellXfs>
  <cellStyles count="4">
    <cellStyle name="60% - Accent6" xfId="3" builtinId="52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454545"/>
      </a:dk2>
      <a:lt2>
        <a:srgbClr val="DADADA"/>
      </a:lt2>
      <a:accent1>
        <a:srgbClr val="DF2E28"/>
      </a:accent1>
      <a:accent2>
        <a:srgbClr val="FE801A"/>
      </a:accent2>
      <a:accent3>
        <a:srgbClr val="E9BF35"/>
      </a:accent3>
      <a:accent4>
        <a:srgbClr val="81BB42"/>
      </a:accent4>
      <a:accent5>
        <a:srgbClr val="32C7A9"/>
      </a:accent5>
      <a:accent6>
        <a:srgbClr val="4A9BDC"/>
      </a:accent6>
      <a:hlink>
        <a:srgbClr val="F0532B"/>
      </a:hlink>
      <a:folHlink>
        <a:srgbClr val="F38B5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F9F89-5CEB-479B-AE70-C30E898E397D}">
  <sheetPr>
    <tabColor theme="9"/>
  </sheetPr>
  <dimension ref="A1:Q28"/>
  <sheetViews>
    <sheetView tabSelected="1" zoomScale="110" zoomScaleNormal="110" workbookViewId="0">
      <selection activeCell="D23" sqref="D23"/>
    </sheetView>
  </sheetViews>
  <sheetFormatPr defaultRowHeight="14.25" x14ac:dyDescent="0.2"/>
  <cols>
    <col min="1" max="1" width="15.7109375" style="1" customWidth="1"/>
    <col min="2" max="2" width="16.140625" style="1" bestFit="1" customWidth="1"/>
    <col min="3" max="3" width="16.42578125" style="1" customWidth="1"/>
    <col min="4" max="4" width="18.28515625" style="1" bestFit="1" customWidth="1"/>
    <col min="5" max="5" width="18.28515625" style="1" customWidth="1"/>
    <col min="6" max="6" width="20.5703125" style="1" customWidth="1"/>
    <col min="7" max="7" width="9.28515625" style="1" customWidth="1"/>
    <col min="8" max="8" width="13.5703125" style="1" customWidth="1"/>
    <col min="9" max="9" width="26" style="1" customWidth="1"/>
    <col min="10" max="14" width="9.140625" style="1"/>
    <col min="15" max="15" width="34.5703125" style="1" bestFit="1" customWidth="1"/>
    <col min="16" max="16" width="15.140625" style="1" customWidth="1"/>
    <col min="17" max="17" width="15.5703125" style="1" bestFit="1" customWidth="1"/>
    <col min="18" max="16384" width="9.140625" style="1"/>
  </cols>
  <sheetData>
    <row r="1" spans="1:17" ht="25.5" x14ac:dyDescent="0.35">
      <c r="A1" s="8" t="s">
        <v>42</v>
      </c>
      <c r="B1" s="5"/>
      <c r="C1" s="5"/>
      <c r="D1" s="5"/>
      <c r="E1" s="5"/>
      <c r="F1" s="5"/>
      <c r="G1" s="5"/>
      <c r="H1" s="6"/>
      <c r="I1" s="5"/>
      <c r="L1" s="9" t="s">
        <v>21</v>
      </c>
      <c r="M1" s="2"/>
      <c r="O1" s="12" t="s">
        <v>35</v>
      </c>
      <c r="P1" s="2"/>
      <c r="Q1" s="2"/>
    </row>
    <row r="2" spans="1:17" ht="42.75" x14ac:dyDescent="0.2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23</v>
      </c>
      <c r="H2" s="28" t="s">
        <v>29</v>
      </c>
      <c r="I2" s="28" t="s">
        <v>30</v>
      </c>
      <c r="L2" s="3" t="s">
        <v>22</v>
      </c>
      <c r="M2" s="3" t="s">
        <v>23</v>
      </c>
      <c r="O2" s="1" t="s">
        <v>31</v>
      </c>
      <c r="P2" s="1">
        <f>DAVERAGE(A8:I22,"Supervisor Review",O12:O13)</f>
        <v>9.0833333333333339</v>
      </c>
    </row>
    <row r="3" spans="1:17" x14ac:dyDescent="0.2">
      <c r="D3" s="1" t="s">
        <v>13</v>
      </c>
      <c r="E3" s="1" t="s">
        <v>43</v>
      </c>
      <c r="F3" s="1" t="s">
        <v>44</v>
      </c>
      <c r="L3" s="4">
        <v>0</v>
      </c>
      <c r="M3" s="1" t="s">
        <v>24</v>
      </c>
      <c r="O3" s="1" t="s">
        <v>32</v>
      </c>
      <c r="P3" s="1">
        <f>DAVERAGE(A8:I22,"Supervisor Review",P12:P13)</f>
        <v>8.625</v>
      </c>
    </row>
    <row r="4" spans="1:17" x14ac:dyDescent="0.2">
      <c r="L4" s="4">
        <v>7</v>
      </c>
      <c r="M4" s="1" t="s">
        <v>25</v>
      </c>
      <c r="O4" s="1" t="s">
        <v>36</v>
      </c>
    </row>
    <row r="5" spans="1:17" x14ac:dyDescent="0.2">
      <c r="E5" s="10"/>
      <c r="F5" s="10"/>
      <c r="L5" s="4">
        <v>8</v>
      </c>
      <c r="M5" s="1" t="s">
        <v>26</v>
      </c>
      <c r="O5" s="1" t="s">
        <v>37</v>
      </c>
      <c r="P5" s="1">
        <f>DCOUNT(A8:I22,"Supervisor Review",M2:M3)</f>
        <v>2</v>
      </c>
    </row>
    <row r="6" spans="1:17" x14ac:dyDescent="0.2">
      <c r="L6" s="4">
        <v>9</v>
      </c>
      <c r="M6" s="1" t="s">
        <v>27</v>
      </c>
      <c r="O6" s="1" t="s">
        <v>38</v>
      </c>
      <c r="P6" s="21">
        <f>SUMIF(D9:D22,"Checking/Savings",E9:E22)</f>
        <v>1721540</v>
      </c>
      <c r="Q6" s="21"/>
    </row>
    <row r="7" spans="1:17" ht="15" customHeight="1" x14ac:dyDescent="0.35">
      <c r="A7" s="8" t="s">
        <v>0</v>
      </c>
      <c r="B7" s="5"/>
      <c r="C7" s="5"/>
      <c r="D7" s="5"/>
      <c r="E7" s="5"/>
      <c r="F7" s="5"/>
      <c r="G7" s="5"/>
      <c r="H7" s="6"/>
      <c r="I7" s="5"/>
      <c r="O7" s="1" t="s">
        <v>33</v>
      </c>
      <c r="P7" s="1">
        <f>COUNTIF(D9:D22,"Loans")</f>
        <v>4</v>
      </c>
    </row>
    <row r="8" spans="1:17" s="7" customFormat="1" ht="42.75" x14ac:dyDescent="0.2">
      <c r="A8" s="13" t="s">
        <v>1</v>
      </c>
      <c r="B8" s="31" t="s">
        <v>2</v>
      </c>
      <c r="C8" s="31" t="s">
        <v>3</v>
      </c>
      <c r="D8" s="31" t="s">
        <v>4</v>
      </c>
      <c r="E8" s="31" t="s">
        <v>5</v>
      </c>
      <c r="F8" s="31" t="s">
        <v>6</v>
      </c>
      <c r="G8" s="31" t="s">
        <v>23</v>
      </c>
      <c r="H8" s="31" t="s">
        <v>29</v>
      </c>
      <c r="I8" s="32" t="s">
        <v>30</v>
      </c>
      <c r="O8" s="29" t="s">
        <v>39</v>
      </c>
      <c r="P8" s="29"/>
    </row>
    <row r="9" spans="1:17" x14ac:dyDescent="0.2">
      <c r="A9" s="14">
        <v>35724</v>
      </c>
      <c r="B9" s="33" t="s">
        <v>19</v>
      </c>
      <c r="C9" s="33" t="s">
        <v>12</v>
      </c>
      <c r="D9" s="33" t="s">
        <v>9</v>
      </c>
      <c r="E9" s="34">
        <v>721340</v>
      </c>
      <c r="F9" s="35">
        <v>8.5</v>
      </c>
      <c r="G9" s="33" t="str">
        <f>VLOOKUP('May 2021'!$F9,$L$3:$M$6,2)</f>
        <v>Good</v>
      </c>
      <c r="H9" s="36">
        <f>IF('May 2021'!$D9="Loans",'May 2021'!$E9*0.0025,0)</f>
        <v>0</v>
      </c>
      <c r="I9" s="37">
        <f>IF('May 2021'!$D9="Loans",0,'May 2021'!$E9*0.0002)</f>
        <v>144.268</v>
      </c>
      <c r="O9" s="30" t="s">
        <v>40</v>
      </c>
      <c r="P9" s="30"/>
    </row>
    <row r="10" spans="1:17" x14ac:dyDescent="0.2">
      <c r="A10" s="38">
        <v>35724</v>
      </c>
      <c r="B10" s="39" t="s">
        <v>19</v>
      </c>
      <c r="C10" s="39" t="s">
        <v>12</v>
      </c>
      <c r="D10" s="39" t="s">
        <v>10</v>
      </c>
      <c r="E10" s="40">
        <v>515896</v>
      </c>
      <c r="F10" s="41">
        <v>8</v>
      </c>
      <c r="G10" s="39" t="str">
        <f>VLOOKUP('May 2021'!$F10,$L$3:$M$6,2)</f>
        <v>Good</v>
      </c>
      <c r="H10" s="42">
        <f>IF('May 2021'!$D10="Loans",'May 2021'!$E10*0.0025,0)</f>
        <v>0</v>
      </c>
      <c r="I10" s="43">
        <f>IF('May 2021'!$D10="Loans",0,'May 2021'!$E10*0.0002)</f>
        <v>103.17920000000001</v>
      </c>
      <c r="O10" s="30" t="s">
        <v>41</v>
      </c>
      <c r="P10" s="30"/>
    </row>
    <row r="11" spans="1:17" x14ac:dyDescent="0.2">
      <c r="A11" s="14">
        <v>18481</v>
      </c>
      <c r="B11" s="33" t="s">
        <v>11</v>
      </c>
      <c r="C11" s="33" t="s">
        <v>12</v>
      </c>
      <c r="D11" s="33" t="s">
        <v>13</v>
      </c>
      <c r="E11" s="34">
        <v>850000</v>
      </c>
      <c r="F11" s="35">
        <v>10</v>
      </c>
      <c r="G11" s="33" t="str">
        <f>VLOOKUP('May 2021'!$F11,$L$3:$M$6,2)</f>
        <v>Excellent</v>
      </c>
      <c r="H11" s="36">
        <f>IF('May 2021'!$D11="Loans",'May 2021'!$E11*0.0025,0)</f>
        <v>0</v>
      </c>
      <c r="I11" s="37">
        <f>IF('May 2021'!$D11="Loans",0,'May 2021'!$E11*0.0002)</f>
        <v>170</v>
      </c>
      <c r="O11" s="11" t="s">
        <v>34</v>
      </c>
      <c r="P11" s="11"/>
      <c r="Q11" s="11"/>
    </row>
    <row r="12" spans="1:17" x14ac:dyDescent="0.2">
      <c r="A12" s="38">
        <v>49103</v>
      </c>
      <c r="B12" s="39" t="s">
        <v>18</v>
      </c>
      <c r="C12" s="39" t="s">
        <v>12</v>
      </c>
      <c r="D12" s="39" t="s">
        <v>13</v>
      </c>
      <c r="E12" s="40">
        <v>750000</v>
      </c>
      <c r="F12" s="41">
        <v>9</v>
      </c>
      <c r="G12" s="39" t="str">
        <f>VLOOKUP('May 2021'!$F12,$L$3:$M$6,2)</f>
        <v>Excellent</v>
      </c>
      <c r="H12" s="42">
        <f>IF('May 2021'!$D12="Loans",'May 2021'!$E12*0.0025,0)</f>
        <v>0</v>
      </c>
      <c r="I12" s="43">
        <f>IF('May 2021'!$D12="Loans",0,'May 2021'!$E12*0.0002)</f>
        <v>150</v>
      </c>
      <c r="O12" s="1" t="s">
        <v>3</v>
      </c>
      <c r="P12" s="1" t="s">
        <v>3</v>
      </c>
      <c r="Q12" s="1" t="s">
        <v>3</v>
      </c>
    </row>
    <row r="13" spans="1:17" x14ac:dyDescent="0.2">
      <c r="A13" s="14">
        <v>18481</v>
      </c>
      <c r="B13" s="33" t="s">
        <v>11</v>
      </c>
      <c r="C13" s="33" t="s">
        <v>12</v>
      </c>
      <c r="D13" s="33" t="s">
        <v>14</v>
      </c>
      <c r="E13" s="34">
        <v>1745130</v>
      </c>
      <c r="F13" s="35">
        <v>10</v>
      </c>
      <c r="G13" s="33" t="str">
        <f>VLOOKUP('May 2021'!$F13,$L$3:$M$6,2)</f>
        <v>Excellent</v>
      </c>
      <c r="H13" s="36">
        <f>IF('May 2021'!$D13="Loans",'May 2021'!$E13*0.0025,0)</f>
        <v>4362.8249999999998</v>
      </c>
      <c r="I13" s="37">
        <f>IF('May 2021'!$D13="Loans",0,'May 2021'!$E13*0.0002)</f>
        <v>0</v>
      </c>
      <c r="O13" s="1" t="s">
        <v>12</v>
      </c>
      <c r="P13" s="1" t="s">
        <v>8</v>
      </c>
      <c r="Q13" s="1" t="s">
        <v>16</v>
      </c>
    </row>
    <row r="14" spans="1:17" x14ac:dyDescent="0.2">
      <c r="A14" s="38">
        <v>49103</v>
      </c>
      <c r="B14" s="39" t="s">
        <v>18</v>
      </c>
      <c r="C14" s="39" t="s">
        <v>12</v>
      </c>
      <c r="D14" s="39" t="s">
        <v>14</v>
      </c>
      <c r="E14" s="40">
        <v>4429507</v>
      </c>
      <c r="F14" s="41">
        <v>9</v>
      </c>
      <c r="G14" s="39" t="str">
        <f>VLOOKUP('May 2021'!$F14,$L$3:$M$6,2)</f>
        <v>Excellent</v>
      </c>
      <c r="H14" s="40">
        <f>IF('May 2021'!$D14="Loans",'May 2021'!$E14*0.0025,0)</f>
        <v>11073.7675</v>
      </c>
      <c r="I14" s="43">
        <f>IF('May 2021'!$D14="Loans",0,'May 2021'!$E14*0.0002)</f>
        <v>0</v>
      </c>
    </row>
    <row r="15" spans="1:17" x14ac:dyDescent="0.2">
      <c r="A15" s="14">
        <v>68835</v>
      </c>
      <c r="B15" s="33" t="s">
        <v>7</v>
      </c>
      <c r="C15" s="33" t="s">
        <v>8</v>
      </c>
      <c r="D15" s="33" t="s">
        <v>9</v>
      </c>
      <c r="E15" s="34">
        <v>2056123</v>
      </c>
      <c r="F15" s="35">
        <v>10</v>
      </c>
      <c r="G15" s="33" t="str">
        <f>VLOOKUP('May 2021'!$F15,$L$3:$M$6,2)</f>
        <v>Excellent</v>
      </c>
      <c r="H15" s="36">
        <f>IF('May 2021'!$D15="Loans",'May 2021'!$E15*0.0025,0)</f>
        <v>0</v>
      </c>
      <c r="I15" s="37">
        <f>IF('May 2021'!$D15="Loans",0,'May 2021'!$E15*0.0002)</f>
        <v>411.22460000000001</v>
      </c>
    </row>
    <row r="16" spans="1:17" x14ac:dyDescent="0.2">
      <c r="A16" s="38">
        <v>68835</v>
      </c>
      <c r="B16" s="39" t="s">
        <v>7</v>
      </c>
      <c r="C16" s="39" t="s">
        <v>8</v>
      </c>
      <c r="D16" s="39" t="s">
        <v>10</v>
      </c>
      <c r="E16" s="40">
        <v>468750</v>
      </c>
      <c r="F16" s="41">
        <v>7</v>
      </c>
      <c r="G16" s="39" t="str">
        <f>VLOOKUP('May 2021'!$F16,$L$3:$M$6,2)</f>
        <v>Fair</v>
      </c>
      <c r="H16" s="42">
        <f>IF('May 2021'!$D16="Loans",'May 2021'!$E16*0.0025,0)</f>
        <v>0</v>
      </c>
      <c r="I16" s="43">
        <f>IF('May 2021'!$D16="Loans",0,'May 2021'!$E16*0.0002)</f>
        <v>93.75</v>
      </c>
    </row>
    <row r="17" spans="1:9" x14ac:dyDescent="0.2">
      <c r="A17" s="14">
        <v>17208</v>
      </c>
      <c r="B17" s="33" t="s">
        <v>17</v>
      </c>
      <c r="C17" s="33" t="s">
        <v>8</v>
      </c>
      <c r="D17" s="33" t="s">
        <v>13</v>
      </c>
      <c r="E17" s="34">
        <v>575140</v>
      </c>
      <c r="F17" s="35">
        <v>8</v>
      </c>
      <c r="G17" s="33" t="str">
        <f>VLOOKUP('May 2021'!$F17,$L$3:$M$6,2)</f>
        <v>Good</v>
      </c>
      <c r="H17" s="36">
        <f>IF('May 2021'!$D17="Loans",'May 2021'!$E17*0.0025,0)</f>
        <v>0</v>
      </c>
      <c r="I17" s="37">
        <f>IF('May 2021'!$D17="Loans",0,'May 2021'!$E17*0.0002)</f>
        <v>115.02800000000001</v>
      </c>
    </row>
    <row r="18" spans="1:9" x14ac:dyDescent="0.2">
      <c r="A18" s="38">
        <v>17208</v>
      </c>
      <c r="B18" s="39" t="s">
        <v>17</v>
      </c>
      <c r="C18" s="39" t="s">
        <v>8</v>
      </c>
      <c r="D18" s="39" t="s">
        <v>14</v>
      </c>
      <c r="E18" s="40">
        <v>3265405</v>
      </c>
      <c r="F18" s="41">
        <v>9.5</v>
      </c>
      <c r="G18" s="39" t="str">
        <f>VLOOKUP('May 2021'!$F18,$L$3:$M$6,2)</f>
        <v>Excellent</v>
      </c>
      <c r="H18" s="42">
        <f>IF('May 2021'!$D18="Loans",'May 2021'!$E18*0.0025,0)</f>
        <v>8163.5124999999998</v>
      </c>
      <c r="I18" s="43">
        <f>IF('May 2021'!$D18="Loans",0,'May 2021'!$E18*0.0002)</f>
        <v>0</v>
      </c>
    </row>
    <row r="19" spans="1:9" x14ac:dyDescent="0.2">
      <c r="A19" s="14">
        <v>54319</v>
      </c>
      <c r="B19" s="33" t="s">
        <v>20</v>
      </c>
      <c r="C19" s="33" t="s">
        <v>16</v>
      </c>
      <c r="D19" s="33" t="s">
        <v>9</v>
      </c>
      <c r="E19" s="34">
        <v>292789</v>
      </c>
      <c r="F19" s="35">
        <v>6.5</v>
      </c>
      <c r="G19" s="33" t="str">
        <f>VLOOKUP('May 2021'!$F19,$L$3:$M$6,2)</f>
        <v>Poor</v>
      </c>
      <c r="H19" s="34">
        <f>IF('May 2021'!$D19="Loans",'May 2021'!$E19*0.0025,0)</f>
        <v>0</v>
      </c>
      <c r="I19" s="37">
        <f>IF('May 2021'!$D19="Loans",0,'May 2021'!$E19*0.0002)</f>
        <v>58.5578</v>
      </c>
    </row>
    <row r="20" spans="1:9" x14ac:dyDescent="0.2">
      <c r="A20" s="38">
        <v>42687</v>
      </c>
      <c r="B20" s="39" t="s">
        <v>15</v>
      </c>
      <c r="C20" s="39" t="s">
        <v>16</v>
      </c>
      <c r="D20" s="39" t="s">
        <v>10</v>
      </c>
      <c r="E20" s="40">
        <v>736894</v>
      </c>
      <c r="F20" s="41">
        <v>8.5</v>
      </c>
      <c r="G20" s="39" t="str">
        <f>VLOOKUP('May 2021'!$F20,$L$3:$M$6,2)</f>
        <v>Good</v>
      </c>
      <c r="H20" s="42">
        <f>IF('May 2021'!$D20="Loans",'May 2021'!$E20*0.0025,0)</f>
        <v>0</v>
      </c>
      <c r="I20" s="43">
        <f>IF('May 2021'!$D20="Loans",0,'May 2021'!$E20*0.0002)</f>
        <v>147.37880000000001</v>
      </c>
    </row>
    <row r="21" spans="1:9" x14ac:dyDescent="0.2">
      <c r="A21" s="14">
        <v>70607</v>
      </c>
      <c r="B21" s="33" t="s">
        <v>28</v>
      </c>
      <c r="C21" s="33" t="s">
        <v>16</v>
      </c>
      <c r="D21" s="33" t="s">
        <v>13</v>
      </c>
      <c r="E21" s="34">
        <v>265111</v>
      </c>
      <c r="F21" s="35">
        <v>6.5</v>
      </c>
      <c r="G21" s="33" t="str">
        <f>VLOOKUP('May 2021'!$F21,$L$3:$M$6,2)</f>
        <v>Poor</v>
      </c>
      <c r="H21" s="34">
        <f>IF('May 2021'!$D21="Loans",'May 2021'!$E21*0.0025,0)</f>
        <v>0</v>
      </c>
      <c r="I21" s="37">
        <f>IF('May 2021'!$D21="Loans",0,'May 2021'!$E21*0.0002)</f>
        <v>53.022200000000005</v>
      </c>
    </row>
    <row r="22" spans="1:9" x14ac:dyDescent="0.2">
      <c r="A22" s="38">
        <v>42687</v>
      </c>
      <c r="B22" s="39" t="s">
        <v>15</v>
      </c>
      <c r="C22" s="39" t="s">
        <v>16</v>
      </c>
      <c r="D22" s="39" t="s">
        <v>14</v>
      </c>
      <c r="E22" s="40">
        <v>760753</v>
      </c>
      <c r="F22" s="41">
        <v>7</v>
      </c>
      <c r="G22" s="39" t="str">
        <f>VLOOKUP('May 2021'!$F22,$L$3:$M$6,2)</f>
        <v>Fair</v>
      </c>
      <c r="H22" s="42">
        <f>IF('May 2021'!$D22="Loans",'May 2021'!$E22*0.0025,0)</f>
        <v>1901.8824999999999</v>
      </c>
      <c r="I22" s="43">
        <f>IF('May 2021'!$D22="Loans",0,'May 2021'!$E22*0.0002)</f>
        <v>0</v>
      </c>
    </row>
    <row r="23" spans="1:9" ht="25.5" x14ac:dyDescent="0.35">
      <c r="A23" s="8"/>
      <c r="B23" s="5"/>
      <c r="C23" s="5"/>
      <c r="D23" s="5"/>
      <c r="E23" s="5"/>
      <c r="F23" s="5"/>
      <c r="G23" s="5"/>
      <c r="H23" s="6"/>
      <c r="I23" s="5"/>
    </row>
    <row r="24" spans="1:9" ht="25.5" x14ac:dyDescent="0.35">
      <c r="A24" s="8" t="s">
        <v>45</v>
      </c>
      <c r="B24" s="5"/>
      <c r="C24" s="5"/>
      <c r="D24" s="5"/>
      <c r="E24" s="5"/>
      <c r="F24" s="5"/>
      <c r="G24" s="5"/>
      <c r="H24" s="6"/>
      <c r="I24" s="5"/>
    </row>
    <row r="25" spans="1:9" ht="42.75" x14ac:dyDescent="0.2">
      <c r="A25" s="28" t="s">
        <v>1</v>
      </c>
      <c r="B25" s="28" t="s">
        <v>2</v>
      </c>
      <c r="C25" s="28" t="s">
        <v>3</v>
      </c>
      <c r="D25" s="28" t="s">
        <v>4</v>
      </c>
      <c r="E25" s="28" t="s">
        <v>5</v>
      </c>
      <c r="F25" s="28" t="s">
        <v>6</v>
      </c>
      <c r="G25" s="28" t="s">
        <v>23</v>
      </c>
      <c r="H25" s="28" t="s">
        <v>29</v>
      </c>
      <c r="I25" s="28" t="s">
        <v>30</v>
      </c>
    </row>
    <row r="26" spans="1:9" x14ac:dyDescent="0.2">
      <c r="A26" s="26">
        <v>18481</v>
      </c>
      <c r="B26" s="15" t="s">
        <v>11</v>
      </c>
      <c r="C26" s="15" t="s">
        <v>12</v>
      </c>
      <c r="D26" s="15" t="s">
        <v>13</v>
      </c>
      <c r="E26" s="16">
        <v>850000</v>
      </c>
      <c r="F26" s="17">
        <v>10</v>
      </c>
      <c r="G26" s="15" t="s">
        <v>27</v>
      </c>
      <c r="H26" s="22">
        <v>0</v>
      </c>
      <c r="I26" s="25">
        <v>170</v>
      </c>
    </row>
    <row r="27" spans="1:9" x14ac:dyDescent="0.2">
      <c r="A27" s="27">
        <v>49103</v>
      </c>
      <c r="B27" s="18" t="s">
        <v>18</v>
      </c>
      <c r="C27" s="18" t="s">
        <v>12</v>
      </c>
      <c r="D27" s="18" t="s">
        <v>13</v>
      </c>
      <c r="E27" s="19">
        <v>750000</v>
      </c>
      <c r="F27" s="20">
        <v>9</v>
      </c>
      <c r="G27" s="18" t="s">
        <v>27</v>
      </c>
      <c r="H27" s="23">
        <v>0</v>
      </c>
      <c r="I27" s="24">
        <v>150</v>
      </c>
    </row>
    <row r="28" spans="1:9" x14ac:dyDescent="0.2">
      <c r="A28" s="26">
        <v>17208</v>
      </c>
      <c r="B28" s="15" t="s">
        <v>17</v>
      </c>
      <c r="C28" s="15" t="s">
        <v>8</v>
      </c>
      <c r="D28" s="15" t="s">
        <v>13</v>
      </c>
      <c r="E28" s="16">
        <v>575140</v>
      </c>
      <c r="F28" s="17">
        <v>8</v>
      </c>
      <c r="G28" s="15" t="s">
        <v>26</v>
      </c>
      <c r="H28" s="22">
        <v>0</v>
      </c>
      <c r="I28" s="25">
        <v>115.02800000000001</v>
      </c>
    </row>
  </sheetData>
  <conditionalFormatting sqref="F9:F22">
    <cfRule type="iconSet" priority="26">
      <iconSet iconSet="4TrafficLights">
        <cfvo type="percent" val="0"/>
        <cfvo type="num" val="7"/>
        <cfvo type="num" val="8"/>
        <cfvo type="num" val="9"/>
      </iconSet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May 2021</vt:lpstr>
      <vt:lpstr>Criteria</vt:lpstr>
      <vt:lpstr>'May 2021'!Extract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Starks</dc:creator>
  <cp:lastModifiedBy>Harbert Lab</cp:lastModifiedBy>
  <dcterms:created xsi:type="dcterms:W3CDTF">2018-06-11T15:34:45Z</dcterms:created>
  <dcterms:modified xsi:type="dcterms:W3CDTF">2022-04-18T16:52:11Z</dcterms:modified>
</cp:coreProperties>
</file>