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4" rupBuild="18730"/>
  <workbookPr/>
  <mc:AlternateContent xmlns:mc="http://schemas.openxmlformats.org/markup-compatibility/2006">
    <mc:Choice Requires="x15">
      <x15ac:absPath xmlns:x15ac="http://schemas.microsoft.com/office/spreadsheetml/2010/11/ac" url="C:\Users\Dana\Dropbox\Fundamentals - shared with Dana\FFM15\Excel Spreadsheet Models\"/>
    </mc:Choice>
  </mc:AlternateContent>
  <bookViews>
    <workbookView xWindow="120" yWindow="45" windowWidth="12120" windowHeight="7410" xr2:uid="{00000000-000D-0000-FFFF-FFFF00000000}"/>
  </bookViews>
  <sheets>
    <sheet name="10problem" sheetId="1" r:id="rId1"/>
  </sheets>
  <definedNames>
    <definedName name="_xlnm.Print_Area" localSheetId="0">'10problem'!$A$1:$G$115</definedName>
  </definedNames>
  <calcPr calcId="171027"/>
</workbook>
</file>

<file path=xl/calcChain.xml><?xml version="1.0" encoding="utf-8"?>
<calcChain xmlns="http://schemas.openxmlformats.org/spreadsheetml/2006/main">
  <c r="C19" i="1" l="1"/>
  <c r="E72" i="1"/>
  <c r="E67" i="1"/>
  <c r="F23" i="1"/>
  <c r="F20" i="1"/>
  <c r="C23" i="1"/>
  <c r="C24" i="1" s="1"/>
  <c r="A62" i="1"/>
  <c r="C62" i="1"/>
  <c r="A57" i="1"/>
  <c r="C57" i="1"/>
  <c r="E57" i="1" s="1"/>
  <c r="C77" i="1"/>
  <c r="E77" i="1"/>
  <c r="A72" i="1"/>
  <c r="C72" i="1"/>
  <c r="A67" i="1"/>
  <c r="C67" i="1"/>
  <c r="D1" i="1"/>
  <c r="C14" i="1"/>
  <c r="G72" i="1" l="1"/>
  <c r="D19" i="1"/>
  <c r="E20" i="1"/>
  <c r="E19" i="1"/>
  <c r="F19" i="1"/>
  <c r="D16" i="1"/>
  <c r="D20" i="1"/>
  <c r="D23" i="1"/>
  <c r="F24" i="1"/>
  <c r="G23" i="1" s="1"/>
  <c r="C95" i="1" s="1"/>
  <c r="G67" i="1"/>
  <c r="G77" i="1"/>
  <c r="C84" i="1" s="1"/>
  <c r="E23" i="1"/>
  <c r="E62" i="1"/>
  <c r="E24" i="1" l="1"/>
  <c r="G20" i="1"/>
  <c r="C94" i="1" s="1"/>
  <c r="C105" i="1" s="1"/>
  <c r="D24" i="1"/>
  <c r="C99" i="1"/>
  <c r="G19" i="1"/>
  <c r="C93" i="1" s="1"/>
  <c r="C104" i="1" s="1"/>
  <c r="A110" i="1" s="1"/>
  <c r="E84" i="1"/>
  <c r="G84" i="1" s="1"/>
  <c r="G24" i="1"/>
  <c r="C106" i="1"/>
  <c r="E99" i="1"/>
  <c r="C110" i="1" l="1"/>
  <c r="C96" i="1"/>
  <c r="A99" i="1"/>
  <c r="G99" i="1" s="1"/>
  <c r="E110" i="1"/>
  <c r="G110" i="1" s="1"/>
  <c r="C107" i="1"/>
</calcChain>
</file>

<file path=xl/sharedStrings.xml><?xml version="1.0" encoding="utf-8"?>
<sst xmlns="http://schemas.openxmlformats.org/spreadsheetml/2006/main" count="145" uniqueCount="98">
  <si>
    <t>Net fixed assets</t>
  </si>
  <si>
    <t>Total assets</t>
  </si>
  <si>
    <t>Current assets</t>
  </si>
  <si>
    <t>Long-term debt</t>
  </si>
  <si>
    <t>Preferred stock</t>
  </si>
  <si>
    <t>Common stock</t>
  </si>
  <si>
    <t>Retained earnings</t>
  </si>
  <si>
    <t>EPS</t>
  </si>
  <si>
    <t>g</t>
  </si>
  <si>
    <t>Cost of debt</t>
  </si>
  <si>
    <t>Tax rate</t>
  </si>
  <si>
    <t>Cost of preferred stock</t>
  </si>
  <si>
    <t>WACC</t>
  </si>
  <si>
    <t>CONDENSED BALANCE SHEET FOR SKYE COMPUTER COMPANY</t>
  </si>
  <si>
    <t xml:space="preserve">  Total common equity</t>
  </si>
  <si>
    <t>Flotation cost for common</t>
  </si>
  <si>
    <t>Cost of common equity from retained earnings</t>
  </si>
  <si>
    <t>Cost of common equity from new common stock</t>
  </si>
  <si>
    <t>Skye's beta</t>
  </si>
  <si>
    <t>=</t>
  </si>
  <si>
    <t>+</t>
  </si>
  <si>
    <t>Differential</t>
  </si>
  <si>
    <t xml:space="preserve"> =</t>
  </si>
  <si>
    <r>
      <t>P</t>
    </r>
    <r>
      <rPr>
        <b/>
        <vertAlign val="subscript"/>
        <sz val="10"/>
        <rFont val="Times New Roman"/>
        <family val="1"/>
      </rPr>
      <t>0</t>
    </r>
  </si>
  <si>
    <r>
      <t>D</t>
    </r>
    <r>
      <rPr>
        <b/>
        <vertAlign val="subscript"/>
        <sz val="10"/>
        <rFont val="Times New Roman"/>
        <family val="1"/>
      </rPr>
      <t>0</t>
    </r>
  </si>
  <si>
    <r>
      <t>w</t>
    </r>
    <r>
      <rPr>
        <b/>
        <vertAlign val="subscript"/>
        <sz val="10"/>
        <rFont val="Times New Roman"/>
        <family val="1"/>
      </rPr>
      <t>d</t>
    </r>
  </si>
  <si>
    <t>INPUT DATA</t>
  </si>
  <si>
    <t xml:space="preserve">      common stock?</t>
  </si>
  <si>
    <t>10problem</t>
  </si>
  <si>
    <t>Chapter 10.  Solution to End-of-Chapter Comprehensive/Spreadsheet Problem</t>
  </si>
  <si>
    <t>Total liabilities &amp; equity</t>
  </si>
  <si>
    <t>a.   Calculate the cost of each capital component, that is, the after-tax cost of debt, the cost of preferred stock, the cost of</t>
  </si>
  <si>
    <t xml:space="preserve">      common equity.</t>
  </si>
  <si>
    <t xml:space="preserve">      equity from retained earnings, and the cost of newly issued common stock.  Use the DCF method to find the cost of</t>
  </si>
  <si>
    <r>
      <t>P</t>
    </r>
    <r>
      <rPr>
        <b/>
        <vertAlign val="subscript"/>
        <sz val="10"/>
        <rFont val="Times New Roman"/>
        <family val="1"/>
      </rPr>
      <t>p</t>
    </r>
  </si>
  <si>
    <r>
      <t>r</t>
    </r>
    <r>
      <rPr>
        <b/>
        <vertAlign val="subscript"/>
        <sz val="10"/>
        <rFont val="Times New Roman"/>
        <family val="1"/>
      </rPr>
      <t>p</t>
    </r>
  </si>
  <si>
    <r>
      <t>r</t>
    </r>
    <r>
      <rPr>
        <b/>
        <vertAlign val="subscript"/>
        <sz val="10"/>
        <rFont val="Times New Roman"/>
        <family val="1"/>
      </rPr>
      <t>s</t>
    </r>
  </si>
  <si>
    <r>
      <t>r</t>
    </r>
    <r>
      <rPr>
        <b/>
        <vertAlign val="subscript"/>
        <sz val="10"/>
        <rFont val="Times New Roman"/>
        <family val="1"/>
      </rPr>
      <t>e</t>
    </r>
  </si>
  <si>
    <r>
      <t>w</t>
    </r>
    <r>
      <rPr>
        <b/>
        <vertAlign val="subscript"/>
        <sz val="10"/>
        <rFont val="Times New Roman"/>
        <family val="1"/>
      </rPr>
      <t>p</t>
    </r>
  </si>
  <si>
    <r>
      <t>w</t>
    </r>
    <r>
      <rPr>
        <b/>
        <vertAlign val="subscript"/>
        <sz val="10"/>
        <rFont val="Times New Roman"/>
        <family val="1"/>
      </rPr>
      <t>c</t>
    </r>
  </si>
  <si>
    <t>Problem 10-21</t>
  </si>
  <si>
    <r>
      <t>c.   What is the cost of new common stock based on the CAPM?  (Hint:  Find the difference between r</t>
    </r>
    <r>
      <rPr>
        <b/>
        <vertAlign val="subscript"/>
        <sz val="10"/>
        <color indexed="12"/>
        <rFont val="Times New Roman"/>
        <family val="1"/>
      </rPr>
      <t>e</t>
    </r>
    <r>
      <rPr>
        <b/>
        <sz val="10"/>
        <color indexed="12"/>
        <rFont val="Times New Roman"/>
        <family val="1"/>
      </rPr>
      <t xml:space="preserve"> and r</t>
    </r>
    <r>
      <rPr>
        <b/>
        <vertAlign val="subscript"/>
        <sz val="10"/>
        <color indexed="12"/>
        <rFont val="Times New Roman"/>
        <family val="1"/>
      </rPr>
      <t>s</t>
    </r>
    <r>
      <rPr>
        <b/>
        <sz val="10"/>
        <color indexed="12"/>
        <rFont val="Times New Roman"/>
        <family val="1"/>
      </rPr>
      <t xml:space="preserve"> as</t>
    </r>
  </si>
  <si>
    <t>(1) WACC using retained earnings</t>
  </si>
  <si>
    <t>(2) WACC using new common stock</t>
  </si>
  <si>
    <t>dividend will grow at an annual rate of 9%.  Skye's preferred stock pays a dividend of $3.30 per share, and its preferred</t>
  </si>
  <si>
    <t>and a flotation cost of 10% would be required to sell new common stock.  Security analysts are projecting that the common</t>
  </si>
  <si>
    <r>
      <t>Skye's earnings per share last year were $3.20.  The common stock sells for $55.00, last year’s dividend (D</t>
    </r>
    <r>
      <rPr>
        <b/>
        <vertAlign val="subscript"/>
        <sz val="10"/>
        <color indexed="12"/>
        <rFont val="Times New Roman"/>
        <family val="1"/>
      </rPr>
      <t>0</t>
    </r>
    <r>
      <rPr>
        <b/>
        <sz val="10"/>
        <color indexed="12"/>
        <rFont val="Times New Roman"/>
        <family val="1"/>
      </rPr>
      <t>) was $2.10,</t>
    </r>
  </si>
  <si>
    <r>
      <t>D</t>
    </r>
    <r>
      <rPr>
        <b/>
        <vertAlign val="subscript"/>
        <sz val="10"/>
        <rFont val="Times New Roman"/>
        <family val="1"/>
      </rPr>
      <t>p</t>
    </r>
  </si>
  <si>
    <r>
      <t>Market risk premium, r</t>
    </r>
    <r>
      <rPr>
        <b/>
        <vertAlign val="subscript"/>
        <sz val="10"/>
        <rFont val="Times New Roman"/>
        <family val="1"/>
      </rPr>
      <t>M</t>
    </r>
    <r>
      <rPr>
        <b/>
        <sz val="10"/>
        <rFont val="Times New Roman"/>
        <family val="1"/>
      </rPr>
      <t xml:space="preserve"> </t>
    </r>
    <r>
      <rPr>
        <b/>
        <sz val="10"/>
        <rFont val="Calibri"/>
        <family val="2"/>
      </rPr>
      <t>–</t>
    </r>
    <r>
      <rPr>
        <b/>
        <sz val="10"/>
        <rFont val="Times New Roman"/>
        <family val="1"/>
      </rPr>
      <t xml:space="preserve"> r</t>
    </r>
    <r>
      <rPr>
        <b/>
        <vertAlign val="subscript"/>
        <sz val="10"/>
        <rFont val="Times New Roman"/>
        <family val="1"/>
      </rPr>
      <t>RF</t>
    </r>
  </si>
  <si>
    <r>
      <t>Risk-free rate, r</t>
    </r>
    <r>
      <rPr>
        <b/>
        <vertAlign val="subscript"/>
        <sz val="10"/>
        <rFont val="Times New Roman"/>
        <family val="1"/>
      </rPr>
      <t>RF</t>
    </r>
  </si>
  <si>
    <r>
      <t>BT r</t>
    </r>
    <r>
      <rPr>
        <b/>
        <vertAlign val="subscript"/>
        <sz val="10"/>
        <rFont val="Times New Roman"/>
        <family val="1"/>
      </rPr>
      <t>d</t>
    </r>
  </si>
  <si>
    <r>
      <t xml:space="preserve"> r</t>
    </r>
    <r>
      <rPr>
        <b/>
        <vertAlign val="subscript"/>
        <sz val="10"/>
        <rFont val="Times New Roman"/>
        <family val="1"/>
      </rPr>
      <t>d</t>
    </r>
    <r>
      <rPr>
        <b/>
        <sz val="10"/>
        <rFont val="Times New Roman"/>
        <family val="1"/>
      </rPr>
      <t xml:space="preserve">(1 </t>
    </r>
    <r>
      <rPr>
        <b/>
        <sz val="10"/>
        <rFont val="Calibri"/>
        <family val="2"/>
      </rPr>
      <t>–</t>
    </r>
    <r>
      <rPr>
        <b/>
        <sz val="10"/>
        <rFont val="Times New Roman"/>
        <family val="1"/>
      </rPr>
      <t xml:space="preserve"> T)</t>
    </r>
  </si>
  <si>
    <r>
      <t xml:space="preserve"> b   </t>
    </r>
    <r>
      <rPr>
        <b/>
        <sz val="10"/>
        <rFont val="Calibri"/>
        <family val="2"/>
      </rPr>
      <t>×</t>
    </r>
    <r>
      <rPr>
        <b/>
        <sz val="10"/>
        <rFont val="Times New Roman"/>
        <family val="1"/>
      </rPr>
      <t xml:space="preserve">  RP</t>
    </r>
    <r>
      <rPr>
        <b/>
        <vertAlign val="subscript"/>
        <sz val="10"/>
        <rFont val="Times New Roman"/>
        <family val="1"/>
      </rPr>
      <t>M</t>
    </r>
    <r>
      <rPr>
        <b/>
        <sz val="10"/>
        <rFont val="Times New Roman"/>
        <family val="1"/>
      </rPr>
      <t xml:space="preserve">  </t>
    </r>
  </si>
  <si>
    <t>Common shares outstanding</t>
  </si>
  <si>
    <t>Preferred shares outstanding</t>
  </si>
  <si>
    <t xml:space="preserve"> % incl. CL</t>
  </si>
  <si>
    <t xml:space="preserve"> % excl. CL</t>
  </si>
  <si>
    <t>BV Capital Structure</t>
  </si>
  <si>
    <t>MV Capital Structure</t>
  </si>
  <si>
    <t>Dollars</t>
  </si>
  <si>
    <t>Skye's WACC will be 11.26% so long as it finances with debt, preferred stock, and common equity raised as retained</t>
  </si>
  <si>
    <t>cost of 13.83% (average of DCF and CAPM estimates), then its WACC will increase to 11.56%.</t>
  </si>
  <si>
    <r>
      <t xml:space="preserve">         (1 </t>
    </r>
    <r>
      <rPr>
        <b/>
        <sz val="10"/>
        <rFont val="Arial"/>
        <family val="2"/>
      </rPr>
      <t>−</t>
    </r>
    <r>
      <rPr>
        <b/>
        <sz val="10"/>
        <rFont val="Times New Roman"/>
        <family val="1"/>
      </rPr>
      <t xml:space="preserve"> T)      </t>
    </r>
  </si>
  <si>
    <r>
      <t xml:space="preserve">          P</t>
    </r>
    <r>
      <rPr>
        <b/>
        <vertAlign val="subscript"/>
        <sz val="10"/>
        <rFont val="Times New Roman"/>
        <family val="1"/>
      </rPr>
      <t xml:space="preserve">p  </t>
    </r>
    <r>
      <rPr>
        <b/>
        <sz val="10"/>
        <rFont val="Times New Roman"/>
        <family val="1"/>
      </rPr>
      <t xml:space="preserve">       </t>
    </r>
  </si>
  <si>
    <r>
      <t xml:space="preserve">   P</t>
    </r>
    <r>
      <rPr>
        <b/>
        <vertAlign val="subscript"/>
        <sz val="10"/>
        <rFont val="Times New Roman"/>
        <family val="1"/>
      </rPr>
      <t xml:space="preserve">0 </t>
    </r>
    <r>
      <rPr>
        <b/>
        <sz val="10"/>
        <rFont val="Times New Roman"/>
        <family val="1"/>
      </rPr>
      <t xml:space="preserve"> </t>
    </r>
    <r>
      <rPr>
        <b/>
        <sz val="10"/>
        <rFont val="Arial"/>
        <family val="2"/>
      </rPr>
      <t>×</t>
    </r>
    <r>
      <rPr>
        <b/>
        <vertAlign val="subscript"/>
        <sz val="10"/>
        <rFont val="Times New Roman"/>
        <family val="1"/>
      </rPr>
      <t xml:space="preserve"> </t>
    </r>
    <r>
      <rPr>
        <b/>
        <sz val="10"/>
        <rFont val="Times New Roman"/>
        <family val="1"/>
      </rPr>
      <t xml:space="preserve">(1 </t>
    </r>
    <r>
      <rPr>
        <b/>
        <sz val="10"/>
        <rFont val="Arial"/>
        <family val="2"/>
      </rPr>
      <t>−</t>
    </r>
    <r>
      <rPr>
        <b/>
        <sz val="10"/>
        <rFont val="Times New Roman"/>
        <family val="1"/>
      </rPr>
      <t xml:space="preserve"> F) ]</t>
    </r>
    <r>
      <rPr>
        <b/>
        <vertAlign val="subscript"/>
        <sz val="10"/>
        <rFont val="Times New Roman"/>
        <family val="1"/>
      </rPr>
      <t xml:space="preserve">      </t>
    </r>
  </si>
  <si>
    <t>d.   If Skye continues to use the same market-value capital structure, what is the firm's WACC assuming that</t>
  </si>
  <si>
    <t>×</t>
  </si>
  <si>
    <r>
      <t xml:space="preserve">       BT r</t>
    </r>
    <r>
      <rPr>
        <b/>
        <vertAlign val="subscript"/>
        <sz val="10"/>
        <rFont val="Times New Roman"/>
        <family val="1"/>
      </rPr>
      <t xml:space="preserve">d         </t>
    </r>
  </si>
  <si>
    <r>
      <t xml:space="preserve">          D</t>
    </r>
    <r>
      <rPr>
        <b/>
        <vertAlign val="subscript"/>
        <sz val="10"/>
        <rFont val="Times New Roman"/>
        <family val="1"/>
      </rPr>
      <t xml:space="preserve">p             </t>
    </r>
    <r>
      <rPr>
        <b/>
        <sz val="10"/>
        <rFont val="Times New Roman"/>
        <family val="1"/>
      </rPr>
      <t xml:space="preserve"> </t>
    </r>
  </si>
  <si>
    <t>/</t>
  </si>
  <si>
    <t xml:space="preserve">          g       </t>
  </si>
  <si>
    <r>
      <t xml:space="preserve">     [ D</t>
    </r>
    <r>
      <rPr>
        <b/>
        <vertAlign val="subscript"/>
        <sz val="10"/>
        <rFont val="Times New Roman"/>
        <family val="1"/>
      </rPr>
      <t>0</t>
    </r>
    <r>
      <rPr>
        <b/>
        <sz val="10"/>
        <rFont val="Times New Roman"/>
        <family val="1"/>
      </rPr>
      <t xml:space="preserve"> </t>
    </r>
    <r>
      <rPr>
        <b/>
        <sz val="10"/>
        <rFont val="Calibri"/>
        <family val="2"/>
      </rPr>
      <t>×</t>
    </r>
    <r>
      <rPr>
        <b/>
        <sz val="10"/>
        <rFont val="Times New Roman"/>
        <family val="1"/>
      </rPr>
      <t xml:space="preserve">  (1 + g)     </t>
    </r>
  </si>
  <si>
    <r>
      <t>r</t>
    </r>
    <r>
      <rPr>
        <b/>
        <vertAlign val="subscript"/>
        <sz val="10"/>
        <rFont val="Times New Roman"/>
        <family val="1"/>
      </rPr>
      <t xml:space="preserve">RF </t>
    </r>
    <r>
      <rPr>
        <b/>
        <sz val="10"/>
        <rFont val="Times New Roman"/>
        <family val="1"/>
      </rPr>
      <t xml:space="preserve">  </t>
    </r>
  </si>
  <si>
    <t xml:space="preserve">      as calculated above.</t>
  </si>
  <si>
    <r>
      <t xml:space="preserve">     w</t>
    </r>
    <r>
      <rPr>
        <b/>
        <vertAlign val="subscript"/>
        <sz val="10"/>
        <rFont val="Times New Roman"/>
        <family val="1"/>
      </rPr>
      <t>d</t>
    </r>
    <r>
      <rPr>
        <b/>
        <sz val="10"/>
        <rFont val="Times New Roman"/>
        <family val="1"/>
      </rPr>
      <t xml:space="preserve"> </t>
    </r>
    <r>
      <rPr>
        <b/>
        <sz val="10"/>
        <rFont val="Calibri"/>
        <family val="2"/>
      </rPr>
      <t>×</t>
    </r>
    <r>
      <rPr>
        <b/>
        <sz val="10"/>
        <rFont val="Times New Roman"/>
        <family val="1"/>
      </rPr>
      <t xml:space="preserve"> r</t>
    </r>
    <r>
      <rPr>
        <b/>
        <vertAlign val="subscript"/>
        <sz val="10"/>
        <rFont val="Times New Roman"/>
        <family val="1"/>
      </rPr>
      <t>d</t>
    </r>
    <r>
      <rPr>
        <b/>
        <sz val="10"/>
        <rFont val="Times New Roman"/>
        <family val="1"/>
      </rPr>
      <t xml:space="preserve">( 1 </t>
    </r>
    <r>
      <rPr>
        <b/>
        <sz val="10"/>
        <rFont val="Calibri"/>
        <family val="2"/>
      </rPr>
      <t>–</t>
    </r>
    <r>
      <rPr>
        <b/>
        <sz val="10"/>
        <rFont val="Times New Roman"/>
        <family val="1"/>
      </rPr>
      <t xml:space="preserve"> T)</t>
    </r>
    <r>
      <rPr>
        <b/>
        <vertAlign val="subscript"/>
        <sz val="10"/>
        <rFont val="Times New Roman"/>
        <family val="1"/>
      </rPr>
      <t xml:space="preserve">   </t>
    </r>
  </si>
  <si>
    <r>
      <t xml:space="preserve">       w</t>
    </r>
    <r>
      <rPr>
        <b/>
        <vertAlign val="subscript"/>
        <sz val="10"/>
        <rFont val="Times New Roman"/>
        <family val="1"/>
      </rPr>
      <t>p</t>
    </r>
    <r>
      <rPr>
        <b/>
        <sz val="10"/>
        <rFont val="Times New Roman"/>
        <family val="1"/>
      </rPr>
      <t xml:space="preserve"> </t>
    </r>
    <r>
      <rPr>
        <b/>
        <sz val="10"/>
        <rFont val="Calibri"/>
        <family val="2"/>
      </rPr>
      <t>×</t>
    </r>
    <r>
      <rPr>
        <b/>
        <sz val="10"/>
        <rFont val="Times New Roman"/>
        <family val="1"/>
      </rPr>
      <t xml:space="preserve"> r</t>
    </r>
    <r>
      <rPr>
        <b/>
        <vertAlign val="subscript"/>
        <sz val="10"/>
        <rFont val="Times New Roman"/>
        <family val="1"/>
      </rPr>
      <t xml:space="preserve">p   </t>
    </r>
    <r>
      <rPr>
        <b/>
        <sz val="10"/>
        <rFont val="Times New Roman"/>
        <family val="1"/>
      </rPr>
      <t xml:space="preserve">  </t>
    </r>
  </si>
  <si>
    <r>
      <t xml:space="preserve">        w</t>
    </r>
    <r>
      <rPr>
        <b/>
        <vertAlign val="subscript"/>
        <sz val="10"/>
        <rFont val="Times New Roman"/>
        <family val="1"/>
      </rPr>
      <t>c</t>
    </r>
    <r>
      <rPr>
        <b/>
        <sz val="10"/>
        <rFont val="Times New Roman"/>
        <family val="1"/>
      </rPr>
      <t xml:space="preserve"> </t>
    </r>
    <r>
      <rPr>
        <b/>
        <sz val="10"/>
        <rFont val="Calibri"/>
        <family val="2"/>
      </rPr>
      <t>×</t>
    </r>
    <r>
      <rPr>
        <b/>
        <sz val="10"/>
        <rFont val="Times New Roman"/>
        <family val="1"/>
      </rPr>
      <t xml:space="preserve"> r</t>
    </r>
    <r>
      <rPr>
        <b/>
        <vertAlign val="subscript"/>
        <sz val="10"/>
        <rFont val="Times New Roman"/>
        <family val="1"/>
      </rPr>
      <t xml:space="preserve">s       </t>
    </r>
  </si>
  <si>
    <r>
      <t>Note that we used the average of the 2 methods used to calculate r</t>
    </r>
    <r>
      <rPr>
        <b/>
        <vertAlign val="subscript"/>
        <sz val="10"/>
        <color indexed="10"/>
        <rFont val="Times New Roman"/>
        <family val="1"/>
      </rPr>
      <t>s</t>
    </r>
    <r>
      <rPr>
        <b/>
        <sz val="10"/>
        <color indexed="10"/>
        <rFont val="Times New Roman"/>
        <family val="1"/>
      </rPr>
      <t>.</t>
    </r>
  </si>
  <si>
    <r>
      <t xml:space="preserve">        w</t>
    </r>
    <r>
      <rPr>
        <b/>
        <vertAlign val="subscript"/>
        <sz val="10"/>
        <rFont val="Times New Roman"/>
        <family val="1"/>
      </rPr>
      <t>c</t>
    </r>
    <r>
      <rPr>
        <b/>
        <sz val="10"/>
        <rFont val="Times New Roman"/>
        <family val="1"/>
      </rPr>
      <t xml:space="preserve"> </t>
    </r>
    <r>
      <rPr>
        <b/>
        <sz val="10"/>
        <rFont val="Calibri"/>
        <family val="2"/>
      </rPr>
      <t>×</t>
    </r>
    <r>
      <rPr>
        <b/>
        <sz val="10"/>
        <rFont val="Times New Roman"/>
        <family val="1"/>
      </rPr>
      <t xml:space="preserve"> r</t>
    </r>
    <r>
      <rPr>
        <b/>
        <vertAlign val="subscript"/>
        <sz val="10"/>
        <rFont val="Times New Roman"/>
        <family val="1"/>
      </rPr>
      <t xml:space="preserve">e       </t>
    </r>
  </si>
  <si>
    <r>
      <t>Note that we used the average of the 2 methods usd to calculate r</t>
    </r>
    <r>
      <rPr>
        <b/>
        <vertAlign val="subscript"/>
        <sz val="10"/>
        <color indexed="10"/>
        <rFont val="Times New Roman"/>
        <family val="1"/>
      </rPr>
      <t>e</t>
    </r>
    <r>
      <rPr>
        <b/>
        <sz val="10"/>
        <color indexed="10"/>
        <rFont val="Times New Roman"/>
        <family val="1"/>
      </rPr>
      <t>.</t>
    </r>
  </si>
  <si>
    <r>
      <t>r</t>
    </r>
    <r>
      <rPr>
        <b/>
        <vertAlign val="subscript"/>
        <sz val="10"/>
        <rFont val="Times New Roman"/>
        <family val="1"/>
      </rPr>
      <t xml:space="preserve">s      </t>
    </r>
  </si>
  <si>
    <r>
      <t>r</t>
    </r>
    <r>
      <rPr>
        <b/>
        <vertAlign val="subscript"/>
        <sz val="10"/>
        <rFont val="Times New Roman"/>
        <family val="1"/>
      </rPr>
      <t xml:space="preserve">s       </t>
    </r>
  </si>
  <si>
    <r>
      <t>r</t>
    </r>
    <r>
      <rPr>
        <b/>
        <vertAlign val="subscript"/>
        <sz val="10"/>
        <rFont val="Times New Roman"/>
        <family val="1"/>
      </rPr>
      <t xml:space="preserve">e       </t>
    </r>
  </si>
  <si>
    <t>Accounts payable and accruals</t>
  </si>
  <si>
    <t>Short-term debt</t>
  </si>
  <si>
    <t>Total debt</t>
  </si>
  <si>
    <t>stock sells for $30 per share.  The firm's before-tax cost of debt is 10%, and its marginal tax rate is 35%.  The firm's</t>
  </si>
  <si>
    <t>the risk-free rate is 6%, and Skye's beta is 1.516.  The firm's total debt, which is the sum of the company's short-term</t>
  </si>
  <si>
    <t>debt and long-term debt, equals $1.2 million.</t>
  </si>
  <si>
    <r>
      <t xml:space="preserve">     [ D</t>
    </r>
    <r>
      <rPr>
        <b/>
        <vertAlign val="subscript"/>
        <sz val="10"/>
        <rFont val="Times New Roman"/>
        <family val="1"/>
      </rPr>
      <t>0</t>
    </r>
    <r>
      <rPr>
        <b/>
        <sz val="10"/>
        <rFont val="Times New Roman"/>
        <family val="1"/>
      </rPr>
      <t xml:space="preserve"> </t>
    </r>
    <r>
      <rPr>
        <b/>
        <sz val="10"/>
        <rFont val="Calibri"/>
        <family val="2"/>
      </rPr>
      <t>×</t>
    </r>
    <r>
      <rPr>
        <b/>
        <sz val="10"/>
        <rFont val="Times New Roman"/>
        <family val="1"/>
      </rPr>
      <t xml:space="preserve">  (1 + g)   ]  </t>
    </r>
  </si>
  <si>
    <t xml:space="preserve">     Note that we used the MV cap. structure excluding current liabilities</t>
  </si>
  <si>
    <r>
      <t xml:space="preserve">           P</t>
    </r>
    <r>
      <rPr>
        <b/>
        <vertAlign val="subscript"/>
        <sz val="10"/>
        <rFont val="Times New Roman"/>
        <family val="1"/>
      </rPr>
      <t>0</t>
    </r>
    <r>
      <rPr>
        <b/>
        <sz val="10"/>
        <rFont val="Times New Roman"/>
        <family val="1"/>
      </rPr>
      <t xml:space="preserve"> </t>
    </r>
    <r>
      <rPr>
        <b/>
        <vertAlign val="subscript"/>
        <sz val="10"/>
        <rFont val="Times New Roman"/>
        <family val="1"/>
      </rPr>
      <t xml:space="preserve">         </t>
    </r>
  </si>
  <si>
    <t>earnings.  If it expands so rapidly that it uses all of its retained earnings and must issue new common stock with a</t>
  </si>
  <si>
    <t>Here is the condensed 2018 balance sheet for Skye Computer Company (in thousands of dollars):</t>
  </si>
  <si>
    <t>currently outstanding 10% annual coupon rate, long-term debt sells at par value.  The market risk premium is 5%,</t>
  </si>
  <si>
    <t>b.   Now calculate the cost of common equity from retained earnings, using the CAPM method.</t>
  </si>
  <si>
    <r>
      <t xml:space="preserve">      determined by the DCF method, and add that differential to the CAPM value for r</t>
    </r>
    <r>
      <rPr>
        <b/>
        <vertAlign val="subscript"/>
        <sz val="10"/>
        <color indexed="12"/>
        <rFont val="Times New Roman"/>
        <family val="1"/>
      </rPr>
      <t>s</t>
    </r>
    <r>
      <rPr>
        <b/>
        <sz val="10"/>
        <color indexed="12"/>
        <rFont val="Times New Roman"/>
        <family val="1"/>
      </rPr>
      <t>.)</t>
    </r>
  </si>
  <si>
    <t xml:space="preserve">      (1) it uses only retained earnings for equity and (2) if it expands so rapidly that it must issue new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</si>
</sst>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(&quot;$&quot;* #,##0.00_);_(&quot;$&quot;* \(#,##0.00\);_(&quot;$&quot;* &quot;-&quot;??_);_(@_)"/>
    <numFmt numFmtId="164" formatCode="&quot;$&quot;#,##0"/>
    <numFmt numFmtId="165" formatCode="0.0%"/>
    <numFmt numFmtId="166" formatCode="&quot;$&quot;#,##0.00"/>
  </numFmts>
  <fonts count="15" x14ac:knownFonts="1">
    <font>
      <sz val="10"/>
      <name val="Arial"/>
    </font>
    <font>
      <sz val="10"/>
      <name val="Arial"/>
      <family val="2"/>
    </font>
    <font>
      <b/>
      <sz val="10"/>
      <name val="Times New Roman"/>
      <family val="1"/>
    </font>
    <font>
      <b/>
      <sz val="10"/>
      <color indexed="10"/>
      <name val="Times New Roman"/>
      <family val="1"/>
    </font>
    <font>
      <b/>
      <sz val="12"/>
      <color indexed="18"/>
      <name val="Times New Roman"/>
      <family val="1"/>
    </font>
    <font>
      <b/>
      <sz val="10"/>
      <color indexed="12"/>
      <name val="Times New Roman"/>
      <family val="1"/>
    </font>
    <font>
      <b/>
      <vertAlign val="subscript"/>
      <sz val="10"/>
      <color indexed="12"/>
      <name val="Times New Roman"/>
      <family val="1"/>
    </font>
    <font>
      <b/>
      <sz val="12"/>
      <name val="Times New Roman"/>
      <family val="1"/>
    </font>
    <font>
      <b/>
      <vertAlign val="subscript"/>
      <sz val="10"/>
      <name val="Times New Roman"/>
      <family val="1"/>
    </font>
    <font>
      <b/>
      <i/>
      <sz val="10"/>
      <name val="Times New Roman"/>
      <family val="1"/>
    </font>
    <font>
      <b/>
      <sz val="12"/>
      <color indexed="16"/>
      <name val="Times New Roman"/>
      <family val="1"/>
    </font>
    <font>
      <b/>
      <sz val="8"/>
      <name val="Times New Roman"/>
      <family val="1"/>
    </font>
    <font>
      <b/>
      <sz val="10"/>
      <name val="Arial"/>
      <family val="2"/>
    </font>
    <font>
      <b/>
      <vertAlign val="subscript"/>
      <sz val="10"/>
      <color indexed="10"/>
      <name val="Times New Roman"/>
      <family val="1"/>
    </font>
    <font>
      <b/>
      <sz val="1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12"/>
      </top>
      <bottom/>
      <diagonal/>
    </border>
    <border>
      <left/>
      <right/>
      <top style="double">
        <color indexed="12"/>
      </top>
      <bottom/>
      <diagonal/>
    </border>
    <border>
      <left/>
      <right/>
      <top/>
      <bottom style="double">
        <color indexed="12"/>
      </bottom>
      <diagonal/>
    </border>
    <border>
      <left/>
      <right/>
      <top style="thin">
        <color indexed="12"/>
      </top>
      <bottom style="thin">
        <color indexed="12"/>
      </bottom>
      <diagonal/>
    </border>
    <border>
      <left/>
      <right/>
      <top/>
      <bottom style="thin">
        <color indexed="12"/>
      </bottom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74">
    <xf numFmtId="0" fontId="0" fillId="0" borderId="0" xfId="0"/>
    <xf numFmtId="0" fontId="2" fillId="0" borderId="0" xfId="0" applyFont="1"/>
    <xf numFmtId="10" fontId="3" fillId="0" borderId="0" xfId="2" applyNumberFormat="1" applyFont="1" applyAlignment="1">
      <alignment horizontal="center"/>
    </xf>
    <xf numFmtId="14" fontId="2" fillId="0" borderId="0" xfId="0" applyNumberFormat="1" applyFont="1"/>
    <xf numFmtId="0" fontId="4" fillId="0" borderId="0" xfId="0" applyFont="1" applyFill="1" applyAlignment="1">
      <alignment horizontal="center"/>
    </xf>
    <xf numFmtId="10" fontId="3" fillId="0" borderId="0" xfId="0" applyNumberFormat="1" applyFont="1"/>
    <xf numFmtId="0" fontId="5" fillId="0" borderId="0" xfId="0" applyFont="1" applyFill="1" applyAlignment="1">
      <alignment horizontal="left"/>
    </xf>
    <xf numFmtId="0" fontId="5" fillId="0" borderId="0" xfId="0" applyFont="1"/>
    <xf numFmtId="0" fontId="2" fillId="0" borderId="0" xfId="0" applyFont="1" applyBorder="1"/>
    <xf numFmtId="165" fontId="5" fillId="0" borderId="0" xfId="2" applyNumberFormat="1" applyFont="1"/>
    <xf numFmtId="166" fontId="5" fillId="0" borderId="0" xfId="0" applyNumberFormat="1" applyFont="1" applyAlignment="1">
      <alignment horizontal="left"/>
    </xf>
    <xf numFmtId="10" fontId="2" fillId="0" borderId="0" xfId="2" applyNumberFormat="1" applyFont="1" applyAlignment="1">
      <alignment horizontal="center"/>
    </xf>
    <xf numFmtId="166" fontId="2" fillId="0" borderId="0" xfId="0" applyNumberFormat="1" applyFont="1" applyAlignment="1"/>
    <xf numFmtId="166" fontId="5" fillId="0" borderId="0" xfId="0" applyNumberFormat="1" applyFont="1" applyAlignment="1"/>
    <xf numFmtId="0" fontId="7" fillId="0" borderId="0" xfId="0" applyFont="1"/>
    <xf numFmtId="0" fontId="2" fillId="0" borderId="0" xfId="0" applyFont="1" applyFill="1" applyAlignment="1">
      <alignment horizontal="center"/>
    </xf>
    <xf numFmtId="0" fontId="2" fillId="0" borderId="0" xfId="0" applyFont="1" applyFill="1" applyAlignment="1">
      <alignment horizontal="left"/>
    </xf>
    <xf numFmtId="165" fontId="2" fillId="0" borderId="0" xfId="2" applyNumberFormat="1" applyFont="1"/>
    <xf numFmtId="165" fontId="2" fillId="0" borderId="0" xfId="0" applyNumberFormat="1" applyFont="1"/>
    <xf numFmtId="165" fontId="2" fillId="0" borderId="2" xfId="0" applyNumberFormat="1" applyFont="1" applyBorder="1"/>
    <xf numFmtId="0" fontId="2" fillId="0" borderId="0" xfId="0" applyFont="1" applyAlignment="1">
      <alignment horizontal="center"/>
    </xf>
    <xf numFmtId="164" fontId="2" fillId="0" borderId="0" xfId="0" applyNumberFormat="1" applyFont="1" applyBorder="1"/>
    <xf numFmtId="9" fontId="2" fillId="0" borderId="0" xfId="0" applyNumberFormat="1" applyFont="1" applyAlignment="1">
      <alignment horizontal="center"/>
    </xf>
    <xf numFmtId="0" fontId="2" fillId="0" borderId="0" xfId="0" applyFont="1" applyBorder="1" applyAlignment="1">
      <alignment horizontal="center"/>
    </xf>
    <xf numFmtId="0" fontId="9" fillId="0" borderId="0" xfId="0" applyFont="1" applyBorder="1" applyAlignment="1">
      <alignment horizontal="center"/>
    </xf>
    <xf numFmtId="166" fontId="2" fillId="0" borderId="0" xfId="0" applyNumberFormat="1" applyFont="1" applyAlignment="1">
      <alignment horizontal="center"/>
    </xf>
    <xf numFmtId="164" fontId="2" fillId="0" borderId="0" xfId="0" applyNumberFormat="1" applyFont="1" applyBorder="1" applyAlignment="1">
      <alignment horizontal="center"/>
    </xf>
    <xf numFmtId="165" fontId="2" fillId="0" borderId="0" xfId="2" applyNumberFormat="1" applyFont="1" applyBorder="1" applyAlignment="1">
      <alignment horizontal="center"/>
    </xf>
    <xf numFmtId="10" fontId="9" fillId="0" borderId="0" xfId="2" applyNumberFormat="1" applyFont="1" applyBorder="1" applyAlignment="1">
      <alignment horizontal="center"/>
    </xf>
    <xf numFmtId="165" fontId="2" fillId="0" borderId="0" xfId="2" applyNumberFormat="1" applyFont="1" applyBorder="1"/>
    <xf numFmtId="10" fontId="2" fillId="0" borderId="0" xfId="2" applyNumberFormat="1" applyFont="1" applyBorder="1"/>
    <xf numFmtId="165" fontId="2" fillId="0" borderId="0" xfId="2" applyNumberFormat="1" applyFont="1" applyAlignment="1">
      <alignment horizontal="center"/>
    </xf>
    <xf numFmtId="10" fontId="2" fillId="0" borderId="0" xfId="0" applyNumberFormat="1" applyFont="1" applyAlignment="1">
      <alignment horizontal="center"/>
    </xf>
    <xf numFmtId="165" fontId="2" fillId="0" borderId="2" xfId="2" applyNumberFormat="1" applyFont="1" applyBorder="1"/>
    <xf numFmtId="0" fontId="2" fillId="0" borderId="0" xfId="0" applyFont="1" applyFill="1" applyBorder="1"/>
    <xf numFmtId="166" fontId="5" fillId="0" borderId="0" xfId="0" applyNumberFormat="1" applyFont="1"/>
    <xf numFmtId="9" fontId="5" fillId="0" borderId="0" xfId="2" applyFont="1"/>
    <xf numFmtId="10" fontId="2" fillId="2" borderId="3" xfId="0" applyNumberFormat="1" applyFont="1" applyFill="1" applyBorder="1" applyAlignment="1">
      <alignment horizontal="center"/>
    </xf>
    <xf numFmtId="10" fontId="2" fillId="2" borderId="4" xfId="0" applyNumberFormat="1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10" fontId="2" fillId="2" borderId="4" xfId="2" applyNumberFormat="1" applyFont="1" applyFill="1" applyBorder="1" applyAlignment="1">
      <alignment horizontal="center"/>
    </xf>
    <xf numFmtId="10" fontId="2" fillId="2" borderId="3" xfId="0" applyNumberFormat="1" applyFont="1" applyFill="1" applyBorder="1"/>
    <xf numFmtId="10" fontId="2" fillId="2" borderId="3" xfId="2" applyNumberFormat="1" applyFont="1" applyFill="1" applyBorder="1" applyAlignment="1">
      <alignment horizontal="center"/>
    </xf>
    <xf numFmtId="0" fontId="5" fillId="0" borderId="0" xfId="0" applyFont="1" applyBorder="1"/>
    <xf numFmtId="164" fontId="5" fillId="0" borderId="0" xfId="0" applyNumberFormat="1" applyFont="1"/>
    <xf numFmtId="0" fontId="5" fillId="0" borderId="0" xfId="0" applyFont="1" applyBorder="1" applyAlignment="1">
      <alignment horizontal="right"/>
    </xf>
    <xf numFmtId="164" fontId="5" fillId="0" borderId="6" xfId="1" applyNumberFormat="1" applyFont="1" applyBorder="1" applyAlignment="1">
      <alignment horizontal="right"/>
    </xf>
    <xf numFmtId="164" fontId="5" fillId="0" borderId="0" xfId="1" applyNumberFormat="1" applyFont="1" applyBorder="1" applyAlignment="1">
      <alignment horizontal="right"/>
    </xf>
    <xf numFmtId="164" fontId="5" fillId="0" borderId="7" xfId="1" applyNumberFormat="1" applyFont="1" applyBorder="1" applyAlignment="1">
      <alignment horizontal="right"/>
    </xf>
    <xf numFmtId="164" fontId="5" fillId="0" borderId="8" xfId="0" applyNumberFormat="1" applyFont="1" applyBorder="1"/>
    <xf numFmtId="164" fontId="5" fillId="0" borderId="9" xfId="1" applyNumberFormat="1" applyFont="1" applyBorder="1" applyAlignment="1">
      <alignment horizontal="right"/>
    </xf>
    <xf numFmtId="0" fontId="10" fillId="0" borderId="0" xfId="0" applyFont="1" applyFill="1" applyAlignment="1">
      <alignment horizontal="center"/>
    </xf>
    <xf numFmtId="3" fontId="5" fillId="0" borderId="10" xfId="1" applyNumberFormat="1" applyFont="1" applyBorder="1" applyAlignment="1">
      <alignment horizontal="right"/>
    </xf>
    <xf numFmtId="3" fontId="5" fillId="0" borderId="0" xfId="1" applyNumberFormat="1" applyFont="1" applyBorder="1" applyAlignment="1">
      <alignment horizontal="right"/>
    </xf>
    <xf numFmtId="0" fontId="3" fillId="0" borderId="0" xfId="0" applyFont="1"/>
    <xf numFmtId="0" fontId="10" fillId="0" borderId="0" xfId="0" applyFont="1" applyFill="1" applyAlignment="1">
      <alignment horizontal="center"/>
    </xf>
    <xf numFmtId="0" fontId="2" fillId="0" borderId="0" xfId="0" applyFont="1" applyAlignment="1">
      <alignment horizontal="left"/>
    </xf>
    <xf numFmtId="0" fontId="2" fillId="0" borderId="0" xfId="0" applyFont="1" applyFill="1" applyAlignment="1">
      <alignment horizontal="center" wrapText="1"/>
    </xf>
    <xf numFmtId="3" fontId="5" fillId="0" borderId="0" xfId="2" applyNumberFormat="1" applyFont="1"/>
    <xf numFmtId="3" fontId="5" fillId="0" borderId="0" xfId="0" applyNumberFormat="1" applyFont="1"/>
    <xf numFmtId="0" fontId="2" fillId="0" borderId="1" xfId="0" applyFont="1" applyBorder="1" applyAlignment="1">
      <alignment horizontal="center"/>
    </xf>
    <xf numFmtId="3" fontId="2" fillId="0" borderId="0" xfId="2" applyNumberFormat="1" applyFont="1"/>
    <xf numFmtId="164" fontId="2" fillId="0" borderId="0" xfId="2" applyNumberFormat="1" applyFont="1"/>
    <xf numFmtId="164" fontId="2" fillId="0" borderId="2" xfId="0" applyNumberFormat="1" applyFont="1" applyBorder="1"/>
    <xf numFmtId="0" fontId="2" fillId="0" borderId="0" xfId="0" applyFont="1" applyBorder="1" applyAlignment="1"/>
    <xf numFmtId="9" fontId="14" fillId="0" borderId="0" xfId="0" applyNumberFormat="1" applyFont="1" applyAlignment="1">
      <alignment horizontal="center"/>
    </xf>
    <xf numFmtId="0" fontId="2" fillId="0" borderId="0" xfId="0" quotePrefix="1" applyFont="1" applyAlignment="1">
      <alignment horizontal="center"/>
    </xf>
    <xf numFmtId="10" fontId="2" fillId="0" borderId="0" xfId="2" applyNumberFormat="1" applyFont="1" applyFill="1" applyBorder="1" applyAlignment="1">
      <alignment horizontal="center"/>
    </xf>
    <xf numFmtId="3" fontId="5" fillId="0" borderId="1" xfId="1" applyNumberFormat="1" applyFont="1" applyBorder="1" applyAlignment="1">
      <alignment horizontal="right"/>
    </xf>
    <xf numFmtId="0" fontId="10" fillId="0" borderId="0" xfId="0" quotePrefix="1" applyFont="1" applyFill="1" applyAlignment="1">
      <alignment horizontal="center"/>
    </xf>
    <xf numFmtId="0" fontId="10" fillId="0" borderId="0" xfId="0" applyFont="1" applyFill="1" applyAlignment="1">
      <alignment horizontal="center"/>
    </xf>
    <xf numFmtId="22" fontId="11" fillId="0" borderId="0" xfId="0" applyNumberFormat="1" applyFont="1" applyAlignment="1">
      <alignment horizontal="center"/>
    </xf>
    <xf numFmtId="0" fontId="2" fillId="0" borderId="11" xfId="0" applyFont="1" applyBorder="1" applyAlignment="1">
      <alignment horizontal="center" wrapText="1"/>
    </xf>
    <xf numFmtId="0" fontId="2" fillId="0" borderId="0" xfId="0" applyFont="1" applyBorder="1" applyAlignment="1">
      <alignment horizontal="center" wrapText="1"/>
    </xf>
  </cellXfs>
  <cellStyles count="3">
    <cellStyle name="Currency" xfId="1" builtinId="4"/>
    <cellStyle name="Normal" xfId="0" builtinId="0"/>
    <cellStyle name="Percent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66675</xdr:colOff>
      <xdr:row>92</xdr:row>
      <xdr:rowOff>47625</xdr:rowOff>
    </xdr:from>
    <xdr:to>
      <xdr:col>3</xdr:col>
      <xdr:colOff>142875</xdr:colOff>
      <xdr:row>95</xdr:row>
      <xdr:rowOff>161925</xdr:rowOff>
    </xdr:to>
    <xdr:sp macro="" textlink="">
      <xdr:nvSpPr>
        <xdr:cNvPr id="1034" name="AutoShape 4">
          <a:extLst>
            <a:ext uri="{FF2B5EF4-FFF2-40B4-BE49-F238E27FC236}">
              <a16:creationId xmlns:a16="http://schemas.microsoft.com/office/drawing/2014/main" id="{00000000-0008-0000-0000-00000A040000}"/>
            </a:ext>
          </a:extLst>
        </xdr:cNvPr>
        <xdr:cNvSpPr>
          <a:spLocks/>
        </xdr:cNvSpPr>
      </xdr:nvSpPr>
      <xdr:spPr bwMode="auto">
        <a:xfrm>
          <a:off x="2162175" y="14859000"/>
          <a:ext cx="76200" cy="657225"/>
        </a:xfrm>
        <a:prstGeom prst="rightBrace">
          <a:avLst>
            <a:gd name="adj1" fmla="val 71875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R119"/>
  <sheetViews>
    <sheetView tabSelected="1" zoomScaleNormal="100" zoomScaleSheetLayoutView="100" workbookViewId="0"/>
  </sheetViews>
  <sheetFormatPr defaultColWidth="15.7109375" defaultRowHeight="12.75" x14ac:dyDescent="0.2"/>
  <cols>
    <col min="1" max="1" width="19.7109375" style="1" customWidth="1"/>
    <col min="2" max="2" width="7.5703125" style="1" customWidth="1"/>
    <col min="3" max="3" width="12" style="1" customWidth="1"/>
    <col min="4" max="4" width="13.28515625" style="1" customWidth="1"/>
    <col min="5" max="5" width="12.85546875" style="1" customWidth="1"/>
    <col min="6" max="6" width="12.42578125" style="1" customWidth="1"/>
    <col min="7" max="7" width="17.5703125" style="1" customWidth="1"/>
    <col min="8" max="8" width="12" style="1" customWidth="1"/>
    <col min="9" max="16384" width="15.7109375" style="1"/>
  </cols>
  <sheetData>
    <row r="1" spans="1:10" x14ac:dyDescent="0.2">
      <c r="A1" s="56" t="s">
        <v>28</v>
      </c>
      <c r="B1" s="56"/>
      <c r="D1" s="71">
        <f ca="1">NOW()</f>
        <v>43104.61688587963</v>
      </c>
      <c r="E1" s="71"/>
      <c r="G1" s="3">
        <v>43104</v>
      </c>
    </row>
    <row r="3" spans="1:10" s="14" customFormat="1" ht="15.75" x14ac:dyDescent="0.25">
      <c r="A3" s="69" t="s">
        <v>29</v>
      </c>
      <c r="B3" s="69"/>
      <c r="C3" s="70"/>
      <c r="D3" s="70"/>
      <c r="E3" s="70"/>
      <c r="F3" s="70"/>
      <c r="G3" s="70"/>
      <c r="H3" s="70"/>
      <c r="I3" s="4"/>
      <c r="J3" s="4"/>
    </row>
    <row r="4" spans="1:10" s="14" customFormat="1" ht="15.75" x14ac:dyDescent="0.25">
      <c r="A4" s="6" t="s">
        <v>40</v>
      </c>
      <c r="B4" s="6"/>
      <c r="C4" s="51"/>
      <c r="D4" s="51"/>
      <c r="E4" s="51"/>
      <c r="F4" s="51"/>
      <c r="G4" s="55"/>
      <c r="H4" s="51"/>
      <c r="I4" s="4"/>
      <c r="J4" s="4"/>
    </row>
    <row r="5" spans="1:10" x14ac:dyDescent="0.2">
      <c r="A5" s="15"/>
      <c r="B5" s="15"/>
      <c r="C5" s="15"/>
      <c r="D5" s="15"/>
      <c r="E5" s="15"/>
      <c r="F5" s="15"/>
      <c r="G5" s="15"/>
      <c r="H5" s="15"/>
      <c r="I5" s="15"/>
      <c r="J5" s="15"/>
    </row>
    <row r="6" spans="1:10" x14ac:dyDescent="0.2">
      <c r="A6" s="6" t="s">
        <v>93</v>
      </c>
      <c r="B6" s="6"/>
      <c r="C6" s="15"/>
      <c r="D6" s="15"/>
      <c r="E6" s="15"/>
      <c r="F6" s="15"/>
      <c r="G6" s="15"/>
      <c r="H6" s="15"/>
      <c r="I6" s="15"/>
      <c r="J6" s="15"/>
    </row>
    <row r="7" spans="1:10" x14ac:dyDescent="0.2">
      <c r="A7" s="16"/>
      <c r="B7" s="16"/>
      <c r="C7" s="15"/>
      <c r="D7" s="15"/>
      <c r="E7" s="15"/>
      <c r="F7" s="57"/>
      <c r="G7" s="57"/>
      <c r="H7" s="57"/>
      <c r="I7" s="15"/>
      <c r="J7" s="15"/>
    </row>
    <row r="8" spans="1:10" ht="13.5" customHeight="1" x14ac:dyDescent="0.2">
      <c r="A8" s="7" t="s">
        <v>13</v>
      </c>
      <c r="B8" s="7"/>
      <c r="C8" s="7"/>
      <c r="D8" s="7"/>
      <c r="F8" s="73" t="s">
        <v>58</v>
      </c>
      <c r="G8" s="73"/>
      <c r="H8" s="64"/>
    </row>
    <row r="9" spans="1:10" ht="13.5" customHeight="1" thickBot="1" x14ac:dyDescent="0.25">
      <c r="A9" s="7"/>
      <c r="B9" s="7"/>
      <c r="C9" s="7"/>
      <c r="D9" s="72" t="s">
        <v>57</v>
      </c>
      <c r="E9" s="72"/>
      <c r="F9" s="72"/>
      <c r="G9" s="72"/>
    </row>
    <row r="10" spans="1:10" x14ac:dyDescent="0.2">
      <c r="A10" s="7"/>
      <c r="B10" s="7"/>
      <c r="C10" s="7"/>
      <c r="D10" s="60" t="s">
        <v>55</v>
      </c>
      <c r="E10" s="60" t="s">
        <v>56</v>
      </c>
      <c r="F10" s="60" t="s">
        <v>59</v>
      </c>
      <c r="G10" s="60" t="s">
        <v>56</v>
      </c>
    </row>
    <row r="11" spans="1:10" x14ac:dyDescent="0.2">
      <c r="A11" s="7"/>
      <c r="B11" s="7"/>
      <c r="C11" s="45">
        <v>2018</v>
      </c>
    </row>
    <row r="12" spans="1:10" x14ac:dyDescent="0.2">
      <c r="A12" s="7" t="s">
        <v>2</v>
      </c>
      <c r="B12" s="7"/>
      <c r="C12" s="46">
        <v>2000</v>
      </c>
    </row>
    <row r="13" spans="1:10" x14ac:dyDescent="0.2">
      <c r="A13" s="43" t="s">
        <v>0</v>
      </c>
      <c r="B13" s="43"/>
      <c r="C13" s="52">
        <v>3000</v>
      </c>
    </row>
    <row r="14" spans="1:10" ht="13.5" thickBot="1" x14ac:dyDescent="0.25">
      <c r="A14" s="7" t="s">
        <v>1</v>
      </c>
      <c r="B14" s="7"/>
      <c r="C14" s="47">
        <f>SUM(C12:C13)</f>
        <v>5000</v>
      </c>
    </row>
    <row r="15" spans="1:10" ht="13.5" thickTop="1" x14ac:dyDescent="0.2">
      <c r="A15" s="7"/>
      <c r="B15" s="7"/>
      <c r="C15" s="48"/>
    </row>
    <row r="16" spans="1:10" x14ac:dyDescent="0.2">
      <c r="A16" s="7" t="s">
        <v>83</v>
      </c>
      <c r="B16" s="7"/>
      <c r="C16" s="47">
        <v>900</v>
      </c>
      <c r="D16" s="17">
        <f>C16/$C$24</f>
        <v>0.18</v>
      </c>
    </row>
    <row r="17" spans="1:7" x14ac:dyDescent="0.2">
      <c r="A17" s="7" t="s">
        <v>84</v>
      </c>
      <c r="B17" s="7"/>
      <c r="C17" s="53">
        <v>100</v>
      </c>
      <c r="D17" s="17"/>
    </row>
    <row r="18" spans="1:7" x14ac:dyDescent="0.2">
      <c r="A18" s="7" t="s">
        <v>3</v>
      </c>
      <c r="B18" s="7"/>
      <c r="C18" s="68">
        <v>1100</v>
      </c>
      <c r="D18" s="17"/>
    </row>
    <row r="19" spans="1:7" x14ac:dyDescent="0.2">
      <c r="A19" s="7" t="s">
        <v>85</v>
      </c>
      <c r="B19" s="7"/>
      <c r="C19" s="47">
        <f>SUM(C17:C18)</f>
        <v>1200</v>
      </c>
      <c r="D19" s="17">
        <f>C19/C24</f>
        <v>0.24</v>
      </c>
      <c r="E19" s="17">
        <f>C19/($C$24-$C$16)</f>
        <v>0.29268292682926828</v>
      </c>
      <c r="F19" s="62">
        <f>C19</f>
        <v>1200</v>
      </c>
      <c r="G19" s="17">
        <f>F19/$F$24</f>
        <v>0.28235294117647058</v>
      </c>
    </row>
    <row r="20" spans="1:7" x14ac:dyDescent="0.2">
      <c r="A20" s="7" t="s">
        <v>4</v>
      </c>
      <c r="B20" s="7"/>
      <c r="C20" s="53">
        <v>250</v>
      </c>
      <c r="D20" s="17">
        <f>C20/$C$24</f>
        <v>0.05</v>
      </c>
      <c r="E20" s="17">
        <f>C20/($C$24-$C$16)</f>
        <v>6.097560975609756E-2</v>
      </c>
      <c r="F20" s="61">
        <f>(C44*C46)/1000</f>
        <v>300</v>
      </c>
      <c r="G20" s="17">
        <f>F20/$F$24</f>
        <v>7.0588235294117646E-2</v>
      </c>
    </row>
    <row r="21" spans="1:7" x14ac:dyDescent="0.2">
      <c r="A21" s="7" t="s">
        <v>5</v>
      </c>
      <c r="B21" s="7"/>
      <c r="C21" s="53">
        <v>1300</v>
      </c>
      <c r="D21" s="18"/>
    </row>
    <row r="22" spans="1:7" x14ac:dyDescent="0.2">
      <c r="A22" s="43" t="s">
        <v>6</v>
      </c>
      <c r="B22" s="43"/>
      <c r="C22" s="53">
        <v>1350</v>
      </c>
      <c r="D22" s="17"/>
    </row>
    <row r="23" spans="1:7" x14ac:dyDescent="0.2">
      <c r="A23" s="43" t="s">
        <v>14</v>
      </c>
      <c r="B23" s="43"/>
      <c r="C23" s="50">
        <f>C21+C22</f>
        <v>2650</v>
      </c>
      <c r="D23" s="17">
        <f>C23/$C$24</f>
        <v>0.53</v>
      </c>
      <c r="E23" s="17">
        <f>C23/($C$24-$C$16)</f>
        <v>0.64634146341463417</v>
      </c>
      <c r="F23" s="61">
        <f>(C43*C41)/1000</f>
        <v>2750</v>
      </c>
      <c r="G23" s="17">
        <f>F23/$F$24</f>
        <v>0.6470588235294118</v>
      </c>
    </row>
    <row r="24" spans="1:7" ht="13.5" thickBot="1" x14ac:dyDescent="0.25">
      <c r="A24" s="7" t="s">
        <v>30</v>
      </c>
      <c r="B24" s="7"/>
      <c r="C24" s="49">
        <f>SUM(C16,C19,C20,C23)</f>
        <v>5000</v>
      </c>
      <c r="D24" s="19">
        <f>SUM(D16:D23)</f>
        <v>1</v>
      </c>
      <c r="E24" s="19">
        <f>SUM(E16:E23)</f>
        <v>1</v>
      </c>
      <c r="F24" s="63">
        <f>SUM(F16:F23)</f>
        <v>4250</v>
      </c>
      <c r="G24" s="19">
        <f>SUM(G16:G23)</f>
        <v>1</v>
      </c>
    </row>
    <row r="25" spans="1:7" ht="13.5" thickTop="1" x14ac:dyDescent="0.2">
      <c r="A25" s="7"/>
      <c r="B25" s="7"/>
      <c r="C25" s="7"/>
      <c r="D25" s="44"/>
    </row>
    <row r="26" spans="1:7" ht="14.25" x14ac:dyDescent="0.25">
      <c r="A26" s="7" t="s">
        <v>46</v>
      </c>
      <c r="B26" s="7"/>
      <c r="C26" s="7"/>
      <c r="D26" s="44"/>
    </row>
    <row r="27" spans="1:7" x14ac:dyDescent="0.2">
      <c r="A27" s="7" t="s">
        <v>45</v>
      </c>
      <c r="B27" s="7"/>
      <c r="C27" s="7"/>
      <c r="D27" s="44"/>
    </row>
    <row r="28" spans="1:7" x14ac:dyDescent="0.2">
      <c r="A28" s="7" t="s">
        <v>44</v>
      </c>
      <c r="B28" s="7"/>
      <c r="C28" s="7"/>
      <c r="D28" s="44"/>
    </row>
    <row r="29" spans="1:7" x14ac:dyDescent="0.2">
      <c r="A29" s="7" t="s">
        <v>86</v>
      </c>
      <c r="B29" s="7"/>
      <c r="C29" s="7"/>
      <c r="D29" s="44"/>
    </row>
    <row r="30" spans="1:7" x14ac:dyDescent="0.2">
      <c r="A30" s="7" t="s">
        <v>94</v>
      </c>
      <c r="B30" s="7"/>
      <c r="C30" s="7"/>
      <c r="D30" s="44"/>
    </row>
    <row r="31" spans="1:7" x14ac:dyDescent="0.2">
      <c r="A31" s="7" t="s">
        <v>87</v>
      </c>
      <c r="B31" s="7"/>
      <c r="C31" s="7"/>
      <c r="D31" s="44"/>
    </row>
    <row r="32" spans="1:7" x14ac:dyDescent="0.2">
      <c r="A32" s="7" t="s">
        <v>88</v>
      </c>
      <c r="B32" s="7"/>
      <c r="C32" s="7"/>
      <c r="D32" s="44"/>
    </row>
    <row r="33" spans="1:4" x14ac:dyDescent="0.2">
      <c r="A33" s="7"/>
      <c r="B33" s="7"/>
      <c r="C33" s="7"/>
      <c r="D33" s="44"/>
    </row>
    <row r="34" spans="1:4" x14ac:dyDescent="0.2">
      <c r="A34" s="7" t="s">
        <v>31</v>
      </c>
      <c r="B34" s="7"/>
      <c r="C34" s="7"/>
      <c r="D34" s="44"/>
    </row>
    <row r="35" spans="1:4" x14ac:dyDescent="0.2">
      <c r="A35" s="7" t="s">
        <v>33</v>
      </c>
      <c r="B35" s="7"/>
      <c r="C35" s="7"/>
      <c r="D35" s="44"/>
    </row>
    <row r="36" spans="1:4" x14ac:dyDescent="0.2">
      <c r="A36" s="7" t="s">
        <v>32</v>
      </c>
      <c r="B36" s="7"/>
      <c r="C36" s="7"/>
      <c r="D36" s="44"/>
    </row>
    <row r="38" spans="1:4" x14ac:dyDescent="0.2">
      <c r="A38" s="7" t="s">
        <v>26</v>
      </c>
      <c r="B38" s="7"/>
    </row>
    <row r="39" spans="1:4" x14ac:dyDescent="0.2">
      <c r="A39" s="1" t="s">
        <v>7</v>
      </c>
      <c r="C39" s="35">
        <v>3.2</v>
      </c>
    </row>
    <row r="40" spans="1:4" ht="14.25" x14ac:dyDescent="0.25">
      <c r="A40" s="1" t="s">
        <v>24</v>
      </c>
      <c r="C40" s="35">
        <v>2.1</v>
      </c>
    </row>
    <row r="41" spans="1:4" ht="14.25" x14ac:dyDescent="0.25">
      <c r="A41" s="1" t="s">
        <v>23</v>
      </c>
      <c r="C41" s="35">
        <v>55</v>
      </c>
    </row>
    <row r="42" spans="1:4" x14ac:dyDescent="0.2">
      <c r="A42" s="1" t="s">
        <v>8</v>
      </c>
      <c r="C42" s="36">
        <v>0.09</v>
      </c>
    </row>
    <row r="43" spans="1:4" x14ac:dyDescent="0.2">
      <c r="A43" s="1" t="s">
        <v>53</v>
      </c>
      <c r="C43" s="58">
        <v>50000</v>
      </c>
    </row>
    <row r="44" spans="1:4" ht="14.25" x14ac:dyDescent="0.25">
      <c r="A44" s="1" t="s">
        <v>34</v>
      </c>
      <c r="C44" s="35">
        <v>30</v>
      </c>
    </row>
    <row r="45" spans="1:4" ht="14.25" x14ac:dyDescent="0.25">
      <c r="A45" s="1" t="s">
        <v>47</v>
      </c>
      <c r="C45" s="35">
        <v>3.3</v>
      </c>
    </row>
    <row r="46" spans="1:4" x14ac:dyDescent="0.2">
      <c r="A46" s="1" t="s">
        <v>54</v>
      </c>
      <c r="C46" s="59">
        <v>10000</v>
      </c>
    </row>
    <row r="47" spans="1:4" ht="14.25" x14ac:dyDescent="0.25">
      <c r="A47" s="1" t="s">
        <v>50</v>
      </c>
      <c r="C47" s="36">
        <v>0.1</v>
      </c>
    </row>
    <row r="48" spans="1:4" x14ac:dyDescent="0.2">
      <c r="A48" s="1" t="s">
        <v>18</v>
      </c>
      <c r="C48" s="7">
        <v>1.516</v>
      </c>
    </row>
    <row r="49" spans="1:44" ht="14.25" x14ac:dyDescent="0.25">
      <c r="A49" s="1" t="s">
        <v>48</v>
      </c>
      <c r="C49" s="9">
        <v>0.05</v>
      </c>
    </row>
    <row r="50" spans="1:44" ht="14.25" x14ac:dyDescent="0.25">
      <c r="A50" s="1" t="s">
        <v>49</v>
      </c>
      <c r="C50" s="9">
        <v>0.06</v>
      </c>
    </row>
    <row r="51" spans="1:44" x14ac:dyDescent="0.2">
      <c r="A51" s="1" t="s">
        <v>10</v>
      </c>
      <c r="C51" s="36">
        <v>0.35</v>
      </c>
    </row>
    <row r="52" spans="1:44" x14ac:dyDescent="0.2">
      <c r="A52" s="1" t="s">
        <v>15</v>
      </c>
      <c r="C52" s="36">
        <v>0.1</v>
      </c>
    </row>
    <row r="53" spans="1:44" x14ac:dyDescent="0.2">
      <c r="A53" s="7"/>
      <c r="B53" s="7"/>
    </row>
    <row r="54" spans="1:44" x14ac:dyDescent="0.2">
      <c r="A54" s="7" t="s">
        <v>9</v>
      </c>
      <c r="B54" s="7"/>
    </row>
    <row r="55" spans="1:44" ht="13.5" thickBot="1" x14ac:dyDescent="0.25"/>
    <row r="56" spans="1:44" ht="14.25" x14ac:dyDescent="0.25">
      <c r="A56" s="20" t="s">
        <v>67</v>
      </c>
      <c r="B56" s="65" t="s">
        <v>66</v>
      </c>
      <c r="C56" s="20" t="s">
        <v>62</v>
      </c>
      <c r="D56" s="20" t="s">
        <v>19</v>
      </c>
      <c r="E56" s="39" t="s">
        <v>51</v>
      </c>
      <c r="I56" s="8"/>
      <c r="J56" s="21"/>
      <c r="K56" s="8"/>
      <c r="L56" s="8"/>
      <c r="M56" s="8"/>
      <c r="N56" s="8"/>
      <c r="O56" s="8"/>
      <c r="P56" s="8"/>
      <c r="Q56" s="8"/>
      <c r="R56" s="8"/>
      <c r="S56" s="8"/>
      <c r="T56" s="8"/>
      <c r="U56" s="8"/>
      <c r="V56" s="8"/>
      <c r="W56" s="8"/>
      <c r="X56" s="8"/>
      <c r="Y56" s="8"/>
      <c r="Z56" s="8"/>
      <c r="AA56" s="8"/>
      <c r="AB56" s="8"/>
      <c r="AC56" s="8"/>
      <c r="AD56" s="8"/>
      <c r="AE56" s="8"/>
      <c r="AF56" s="8"/>
      <c r="AG56" s="8"/>
      <c r="AH56" s="8"/>
      <c r="AI56" s="8"/>
      <c r="AJ56" s="8"/>
      <c r="AK56" s="8"/>
      <c r="AL56" s="8"/>
      <c r="AM56" s="8"/>
      <c r="AN56" s="8"/>
      <c r="AO56" s="8"/>
      <c r="AP56" s="8"/>
      <c r="AQ56" s="8"/>
      <c r="AR56" s="8"/>
    </row>
    <row r="57" spans="1:44" ht="13.5" thickBot="1" x14ac:dyDescent="0.25">
      <c r="A57" s="22">
        <f>C47</f>
        <v>0.1</v>
      </c>
      <c r="B57" s="65" t="s">
        <v>66</v>
      </c>
      <c r="C57" s="22">
        <f>(1-C51)</f>
        <v>0.65</v>
      </c>
      <c r="D57" s="20" t="s">
        <v>19</v>
      </c>
      <c r="E57" s="38">
        <f>A57*C57</f>
        <v>6.5000000000000002E-2</v>
      </c>
      <c r="I57" s="8"/>
      <c r="J57" s="21"/>
      <c r="K57" s="8"/>
      <c r="L57" s="8"/>
      <c r="M57" s="8"/>
      <c r="N57" s="8"/>
      <c r="O57" s="8"/>
      <c r="P57" s="8"/>
      <c r="Q57" s="8"/>
      <c r="R57" s="8"/>
      <c r="S57" s="8"/>
      <c r="T57" s="8"/>
      <c r="U57" s="8"/>
      <c r="V57" s="8"/>
      <c r="W57" s="8"/>
      <c r="X57" s="8"/>
      <c r="Y57" s="8"/>
      <c r="Z57" s="8"/>
      <c r="AA57" s="8"/>
      <c r="AB57" s="8"/>
      <c r="AC57" s="8"/>
      <c r="AD57" s="8"/>
      <c r="AE57" s="8"/>
      <c r="AF57" s="8"/>
      <c r="AG57" s="8"/>
      <c r="AH57" s="8"/>
      <c r="AI57" s="8"/>
      <c r="AJ57" s="8"/>
      <c r="AK57" s="8"/>
      <c r="AL57" s="8"/>
      <c r="AM57" s="8"/>
      <c r="AN57" s="8"/>
      <c r="AO57" s="8"/>
      <c r="AP57" s="8"/>
      <c r="AQ57" s="8"/>
      <c r="AR57" s="8"/>
    </row>
    <row r="58" spans="1:44" x14ac:dyDescent="0.2">
      <c r="I58" s="8"/>
      <c r="J58" s="21"/>
      <c r="K58" s="8"/>
      <c r="L58" s="8"/>
      <c r="M58" s="8"/>
      <c r="N58" s="8"/>
      <c r="O58" s="8"/>
      <c r="P58" s="8"/>
      <c r="Q58" s="8"/>
      <c r="R58" s="8"/>
      <c r="S58" s="8"/>
      <c r="T58" s="8"/>
      <c r="U58" s="8"/>
      <c r="V58" s="8"/>
      <c r="W58" s="8"/>
      <c r="X58" s="8"/>
      <c r="Y58" s="8"/>
      <c r="Z58" s="8"/>
      <c r="AA58" s="8"/>
      <c r="AB58" s="8"/>
      <c r="AC58" s="8"/>
      <c r="AD58" s="8"/>
      <c r="AE58" s="8"/>
      <c r="AF58" s="8"/>
      <c r="AG58" s="8"/>
      <c r="AH58" s="8"/>
      <c r="AI58" s="8"/>
      <c r="AJ58" s="8"/>
      <c r="AK58" s="8"/>
      <c r="AL58" s="8"/>
      <c r="AM58" s="8"/>
      <c r="AN58" s="8"/>
      <c r="AO58" s="8"/>
      <c r="AP58" s="8"/>
      <c r="AQ58" s="8"/>
      <c r="AR58" s="8"/>
    </row>
    <row r="59" spans="1:44" x14ac:dyDescent="0.2">
      <c r="A59" s="7" t="s">
        <v>11</v>
      </c>
      <c r="B59" s="7"/>
      <c r="I59" s="8"/>
      <c r="J59" s="21"/>
      <c r="K59" s="8"/>
      <c r="L59" s="8"/>
      <c r="M59" s="8"/>
      <c r="N59" s="8"/>
      <c r="O59" s="8"/>
      <c r="P59" s="8"/>
      <c r="Q59" s="8"/>
      <c r="R59" s="8"/>
      <c r="S59" s="8"/>
      <c r="T59" s="8"/>
      <c r="U59" s="8"/>
      <c r="V59" s="8"/>
      <c r="W59" s="8"/>
      <c r="X59" s="8"/>
      <c r="Y59" s="8"/>
      <c r="Z59" s="8"/>
      <c r="AA59" s="8"/>
      <c r="AB59" s="8"/>
      <c r="AC59" s="8"/>
      <c r="AD59" s="8"/>
      <c r="AE59" s="8"/>
      <c r="AF59" s="8"/>
      <c r="AG59" s="8"/>
      <c r="AH59" s="8"/>
      <c r="AI59" s="8"/>
      <c r="AJ59" s="8"/>
      <c r="AK59" s="8"/>
      <c r="AL59" s="8"/>
      <c r="AM59" s="8"/>
      <c r="AN59" s="8"/>
      <c r="AO59" s="8"/>
      <c r="AP59" s="8"/>
      <c r="AQ59" s="8"/>
      <c r="AR59" s="8"/>
    </row>
    <row r="60" spans="1:44" ht="13.5" thickBot="1" x14ac:dyDescent="0.25">
      <c r="I60" s="8"/>
      <c r="J60" s="8"/>
      <c r="K60" s="8"/>
      <c r="L60" s="8"/>
      <c r="M60" s="8"/>
      <c r="N60" s="8"/>
      <c r="O60" s="8"/>
      <c r="P60" s="8"/>
      <c r="Q60" s="8"/>
      <c r="R60" s="8"/>
      <c r="S60" s="8"/>
      <c r="T60" s="8"/>
      <c r="U60" s="8"/>
      <c r="V60" s="8"/>
      <c r="W60" s="8"/>
      <c r="X60" s="8"/>
      <c r="Y60" s="8"/>
      <c r="Z60" s="8"/>
      <c r="AA60" s="8"/>
      <c r="AB60" s="8"/>
      <c r="AC60" s="8"/>
      <c r="AD60" s="8"/>
      <c r="AE60" s="8"/>
      <c r="AF60" s="8"/>
      <c r="AG60" s="8"/>
      <c r="AH60" s="8"/>
      <c r="AI60" s="8"/>
      <c r="AJ60" s="8"/>
      <c r="AK60" s="8"/>
      <c r="AL60" s="8"/>
      <c r="AM60" s="8"/>
      <c r="AN60" s="8"/>
      <c r="AO60" s="8"/>
      <c r="AP60" s="8"/>
      <c r="AQ60" s="8"/>
      <c r="AR60" s="8"/>
    </row>
    <row r="61" spans="1:44" ht="14.25" x14ac:dyDescent="0.25">
      <c r="A61" s="20" t="s">
        <v>68</v>
      </c>
      <c r="B61" s="66" t="s">
        <v>69</v>
      </c>
      <c r="C61" s="20" t="s">
        <v>63</v>
      </c>
      <c r="D61" s="20" t="s">
        <v>19</v>
      </c>
      <c r="E61" s="39" t="s">
        <v>35</v>
      </c>
      <c r="I61" s="8"/>
      <c r="J61" s="23"/>
      <c r="K61" s="23"/>
      <c r="L61" s="23"/>
      <c r="M61" s="23"/>
      <c r="N61" s="24"/>
      <c r="O61" s="8"/>
      <c r="P61" s="8"/>
      <c r="Q61" s="8"/>
      <c r="R61" s="8"/>
      <c r="S61" s="8"/>
      <c r="T61" s="8"/>
      <c r="U61" s="8"/>
      <c r="V61" s="8"/>
      <c r="W61" s="8"/>
      <c r="X61" s="8"/>
      <c r="Y61" s="8"/>
      <c r="Z61" s="8"/>
      <c r="AA61" s="8"/>
      <c r="AB61" s="8"/>
      <c r="AC61" s="8"/>
      <c r="AD61" s="8"/>
      <c r="AE61" s="8"/>
      <c r="AF61" s="8"/>
      <c r="AG61" s="8"/>
      <c r="AH61" s="8"/>
      <c r="AI61" s="8"/>
      <c r="AJ61" s="8"/>
      <c r="AK61" s="8"/>
      <c r="AL61" s="8"/>
      <c r="AM61" s="8"/>
      <c r="AN61" s="8"/>
      <c r="AO61" s="8"/>
      <c r="AP61" s="8"/>
      <c r="AQ61" s="8"/>
      <c r="AR61" s="8"/>
    </row>
    <row r="62" spans="1:44" ht="14.25" thickBot="1" x14ac:dyDescent="0.3">
      <c r="A62" s="25">
        <f>C45</f>
        <v>3.3</v>
      </c>
      <c r="B62" s="66" t="s">
        <v>69</v>
      </c>
      <c r="C62" s="25">
        <f>C44</f>
        <v>30</v>
      </c>
      <c r="D62" s="20" t="s">
        <v>19</v>
      </c>
      <c r="E62" s="40">
        <f>A62/C62</f>
        <v>0.11</v>
      </c>
      <c r="I62" s="8"/>
      <c r="J62" s="26"/>
      <c r="K62" s="27"/>
      <c r="L62" s="27"/>
      <c r="M62" s="27"/>
      <c r="N62" s="28"/>
      <c r="O62" s="8"/>
      <c r="P62" s="8"/>
      <c r="Q62" s="8"/>
      <c r="R62" s="8"/>
      <c r="S62" s="8"/>
      <c r="T62" s="8"/>
      <c r="U62" s="8"/>
      <c r="V62" s="8"/>
      <c r="W62" s="8"/>
      <c r="X62" s="8"/>
      <c r="Y62" s="8"/>
      <c r="Z62" s="8"/>
      <c r="AA62" s="8"/>
      <c r="AB62" s="8"/>
      <c r="AC62" s="8"/>
      <c r="AD62" s="8"/>
      <c r="AE62" s="8"/>
      <c r="AF62" s="8"/>
      <c r="AG62" s="8"/>
      <c r="AH62" s="8"/>
      <c r="AI62" s="8"/>
      <c r="AJ62" s="8"/>
      <c r="AK62" s="8"/>
      <c r="AL62" s="8"/>
      <c r="AM62" s="8"/>
      <c r="AN62" s="8"/>
      <c r="AO62" s="8"/>
      <c r="AP62" s="8"/>
      <c r="AQ62" s="8"/>
      <c r="AR62" s="8"/>
    </row>
    <row r="63" spans="1:44" ht="13.5" x14ac:dyDescent="0.25">
      <c r="I63" s="8"/>
      <c r="J63" s="26"/>
      <c r="K63" s="27"/>
      <c r="L63" s="27"/>
      <c r="M63" s="27"/>
      <c r="N63" s="2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  <c r="AD63" s="8"/>
      <c r="AE63" s="8"/>
      <c r="AF63" s="8"/>
      <c r="AG63" s="8"/>
      <c r="AH63" s="8"/>
      <c r="AI63" s="8"/>
      <c r="AJ63" s="8"/>
      <c r="AK63" s="8"/>
      <c r="AL63" s="8"/>
      <c r="AM63" s="8"/>
      <c r="AN63" s="8"/>
      <c r="AO63" s="8"/>
      <c r="AP63" s="8"/>
      <c r="AQ63" s="8"/>
      <c r="AR63" s="8"/>
    </row>
    <row r="64" spans="1:44" ht="13.5" x14ac:dyDescent="0.25">
      <c r="A64" s="7" t="s">
        <v>16</v>
      </c>
      <c r="B64" s="7"/>
      <c r="I64" s="8"/>
      <c r="J64" s="26"/>
      <c r="K64" s="27"/>
      <c r="L64" s="27"/>
      <c r="M64" s="27"/>
      <c r="N64" s="28"/>
      <c r="O64" s="8"/>
      <c r="P64" s="8"/>
      <c r="Q64" s="8"/>
      <c r="R64" s="8"/>
      <c r="S64" s="8"/>
      <c r="T64" s="8"/>
      <c r="U64" s="8"/>
      <c r="V64" s="8"/>
      <c r="W64" s="8"/>
      <c r="X64" s="8"/>
      <c r="Y64" s="8"/>
      <c r="Z64" s="8"/>
      <c r="AA64" s="8"/>
      <c r="AB64" s="8"/>
      <c r="AC64" s="8"/>
      <c r="AD64" s="8"/>
      <c r="AE64" s="8"/>
      <c r="AF64" s="8"/>
      <c r="AG64" s="8"/>
      <c r="AH64" s="8"/>
      <c r="AI64" s="8"/>
      <c r="AJ64" s="8"/>
      <c r="AK64" s="8"/>
      <c r="AL64" s="8"/>
      <c r="AM64" s="8"/>
      <c r="AN64" s="8"/>
      <c r="AO64" s="8"/>
      <c r="AP64" s="8"/>
      <c r="AQ64" s="8"/>
      <c r="AR64" s="8"/>
    </row>
    <row r="65" spans="1:44" ht="14.25" thickBot="1" x14ac:dyDescent="0.3">
      <c r="I65" s="8"/>
      <c r="J65" s="26"/>
      <c r="K65" s="27"/>
      <c r="L65" s="27"/>
      <c r="M65" s="27"/>
      <c r="N65" s="28"/>
      <c r="O65" s="8"/>
      <c r="P65" s="8"/>
      <c r="Q65" s="8"/>
      <c r="R65" s="8"/>
      <c r="S65" s="8"/>
      <c r="T65" s="8"/>
      <c r="U65" s="8"/>
      <c r="V65" s="8"/>
      <c r="W65" s="8"/>
      <c r="X65" s="8"/>
      <c r="Y65" s="8"/>
      <c r="Z65" s="8"/>
      <c r="AA65" s="8"/>
      <c r="AB65" s="8"/>
      <c r="AC65" s="8"/>
      <c r="AD65" s="8"/>
      <c r="AE65" s="8"/>
      <c r="AF65" s="8"/>
      <c r="AG65" s="8"/>
      <c r="AH65" s="8"/>
      <c r="AI65" s="8"/>
      <c r="AJ65" s="8"/>
      <c r="AK65" s="8"/>
      <c r="AL65" s="8"/>
      <c r="AM65" s="8"/>
      <c r="AN65" s="8"/>
      <c r="AO65" s="8"/>
      <c r="AP65" s="8"/>
      <c r="AQ65" s="8"/>
      <c r="AR65" s="8"/>
    </row>
    <row r="66" spans="1:44" ht="14.25" x14ac:dyDescent="0.25">
      <c r="A66" s="20" t="s">
        <v>89</v>
      </c>
      <c r="B66" s="66" t="s">
        <v>69</v>
      </c>
      <c r="C66" s="20" t="s">
        <v>91</v>
      </c>
      <c r="D66" s="20" t="s">
        <v>20</v>
      </c>
      <c r="E66" s="20" t="s">
        <v>70</v>
      </c>
      <c r="F66" s="20" t="s">
        <v>19</v>
      </c>
      <c r="G66" s="39" t="s">
        <v>36</v>
      </c>
      <c r="I66" s="8"/>
      <c r="J66" s="26"/>
      <c r="K66" s="27"/>
      <c r="L66" s="27"/>
      <c r="M66" s="27"/>
      <c r="N66" s="28"/>
      <c r="O66" s="8"/>
      <c r="P66" s="8"/>
      <c r="Q66" s="8"/>
      <c r="R66" s="8"/>
      <c r="S66" s="8"/>
      <c r="T66" s="8"/>
      <c r="U66" s="8"/>
      <c r="V66" s="8"/>
      <c r="W66" s="8"/>
      <c r="X66" s="8"/>
      <c r="Y66" s="8"/>
      <c r="Z66" s="8"/>
      <c r="AA66" s="8"/>
      <c r="AB66" s="8"/>
      <c r="AC66" s="8"/>
      <c r="AD66" s="8"/>
      <c r="AE66" s="8"/>
      <c r="AF66" s="8"/>
      <c r="AG66" s="8"/>
      <c r="AH66" s="8"/>
      <c r="AI66" s="8"/>
      <c r="AJ66" s="8"/>
      <c r="AK66" s="8"/>
      <c r="AL66" s="8"/>
      <c r="AM66" s="8"/>
      <c r="AN66" s="8"/>
      <c r="AO66" s="8"/>
      <c r="AP66" s="8"/>
      <c r="AQ66" s="8"/>
      <c r="AR66" s="8"/>
    </row>
    <row r="67" spans="1:44" ht="13.5" thickBot="1" x14ac:dyDescent="0.25">
      <c r="A67" s="25">
        <f>C40*(1+C42)</f>
        <v>2.2890000000000001</v>
      </c>
      <c r="B67" s="66" t="s">
        <v>69</v>
      </c>
      <c r="C67" s="25">
        <f>C41</f>
        <v>55</v>
      </c>
      <c r="D67" s="20" t="s">
        <v>20</v>
      </c>
      <c r="E67" s="22">
        <f>$C$42</f>
        <v>0.09</v>
      </c>
      <c r="F67" s="20" t="s">
        <v>19</v>
      </c>
      <c r="G67" s="40">
        <f>(A67/C67)+E67</f>
        <v>0.1316181818181818</v>
      </c>
      <c r="I67" s="8"/>
      <c r="J67" s="8"/>
      <c r="K67" s="29"/>
      <c r="L67" s="29"/>
      <c r="M67" s="29"/>
      <c r="N67" s="30"/>
      <c r="O67" s="8"/>
      <c r="P67" s="8"/>
      <c r="Q67" s="8"/>
      <c r="R67" s="8"/>
      <c r="S67" s="8"/>
      <c r="T67" s="8"/>
      <c r="U67" s="8"/>
      <c r="V67" s="8"/>
      <c r="W67" s="8"/>
      <c r="X67" s="8"/>
      <c r="Y67" s="8"/>
      <c r="Z67" s="8"/>
      <c r="AA67" s="8"/>
      <c r="AB67" s="8"/>
      <c r="AC67" s="8"/>
      <c r="AD67" s="8"/>
      <c r="AE67" s="8"/>
      <c r="AF67" s="8"/>
      <c r="AG67" s="8"/>
      <c r="AH67" s="8"/>
      <c r="AI67" s="8"/>
      <c r="AJ67" s="8"/>
      <c r="AK67" s="8"/>
      <c r="AL67" s="8"/>
      <c r="AM67" s="8"/>
      <c r="AN67" s="8"/>
      <c r="AO67" s="8"/>
      <c r="AP67" s="8"/>
      <c r="AQ67" s="8"/>
      <c r="AR67" s="8"/>
    </row>
    <row r="68" spans="1:44" x14ac:dyDescent="0.2">
      <c r="I68" s="8"/>
      <c r="J68" s="8"/>
      <c r="K68" s="29"/>
      <c r="L68" s="29"/>
      <c r="M68" s="29"/>
      <c r="N68" s="30"/>
      <c r="O68" s="8"/>
      <c r="P68" s="8"/>
      <c r="Q68" s="8"/>
      <c r="R68" s="8"/>
      <c r="S68" s="8"/>
      <c r="T68" s="8"/>
      <c r="U68" s="8"/>
      <c r="V68" s="8"/>
      <c r="W68" s="8"/>
      <c r="X68" s="8"/>
      <c r="Y68" s="8"/>
      <c r="Z68" s="8"/>
      <c r="AA68" s="8"/>
      <c r="AB68" s="8"/>
      <c r="AC68" s="8"/>
      <c r="AD68" s="8"/>
      <c r="AE68" s="8"/>
      <c r="AF68" s="8"/>
      <c r="AG68" s="8"/>
      <c r="AH68" s="8"/>
      <c r="AI68" s="8"/>
      <c r="AJ68" s="8"/>
      <c r="AK68" s="8"/>
      <c r="AL68" s="8"/>
      <c r="AM68" s="8"/>
      <c r="AN68" s="8"/>
      <c r="AO68" s="8"/>
      <c r="AP68" s="8"/>
      <c r="AQ68" s="8"/>
      <c r="AR68" s="8"/>
    </row>
    <row r="69" spans="1:44" x14ac:dyDescent="0.2">
      <c r="A69" s="7" t="s">
        <v>17</v>
      </c>
      <c r="B69" s="7"/>
      <c r="F69" s="20"/>
      <c r="G69" s="20"/>
    </row>
    <row r="70" spans="1:44" ht="13.5" thickBot="1" x14ac:dyDescent="0.25">
      <c r="F70" s="20"/>
      <c r="G70" s="20"/>
    </row>
    <row r="71" spans="1:44" ht="14.25" x14ac:dyDescent="0.25">
      <c r="A71" s="20" t="s">
        <v>71</v>
      </c>
      <c r="B71" s="66" t="s">
        <v>69</v>
      </c>
      <c r="C71" s="20" t="s">
        <v>64</v>
      </c>
      <c r="D71" s="20" t="s">
        <v>20</v>
      </c>
      <c r="E71" s="20" t="s">
        <v>70</v>
      </c>
      <c r="F71" s="20" t="s">
        <v>19</v>
      </c>
      <c r="G71" s="39" t="s">
        <v>37</v>
      </c>
    </row>
    <row r="72" spans="1:44" ht="13.5" thickBot="1" x14ac:dyDescent="0.25">
      <c r="A72" s="25">
        <f>C40*(1+C42)</f>
        <v>2.2890000000000001</v>
      </c>
      <c r="B72" s="66" t="s">
        <v>69</v>
      </c>
      <c r="C72" s="25">
        <f>C41*(1-C52)</f>
        <v>49.5</v>
      </c>
      <c r="D72" s="20" t="s">
        <v>20</v>
      </c>
      <c r="E72" s="22">
        <f>$C$42</f>
        <v>0.09</v>
      </c>
      <c r="F72" s="20" t="s">
        <v>19</v>
      </c>
      <c r="G72" s="40">
        <f>(A72/C72)+E72</f>
        <v>0.13624242424242425</v>
      </c>
    </row>
    <row r="73" spans="1:44" x14ac:dyDescent="0.2">
      <c r="A73" s="25"/>
      <c r="B73" s="25"/>
      <c r="C73" s="25"/>
      <c r="D73" s="22"/>
      <c r="E73" s="2"/>
    </row>
    <row r="74" spans="1:44" x14ac:dyDescent="0.2">
      <c r="A74" s="10" t="s">
        <v>95</v>
      </c>
      <c r="B74" s="10"/>
      <c r="C74" s="25"/>
      <c r="D74" s="22"/>
      <c r="E74" s="2"/>
    </row>
    <row r="75" spans="1:44" x14ac:dyDescent="0.2">
      <c r="A75" s="25"/>
      <c r="B75" s="25"/>
      <c r="C75" s="25"/>
      <c r="D75" s="22"/>
      <c r="E75" s="2"/>
    </row>
    <row r="76" spans="1:44" ht="15" thickBot="1" x14ac:dyDescent="0.3">
      <c r="A76" s="20" t="s">
        <v>80</v>
      </c>
      <c r="B76" s="20" t="s">
        <v>19</v>
      </c>
      <c r="C76" s="25" t="s">
        <v>72</v>
      </c>
      <c r="D76" s="20" t="s">
        <v>20</v>
      </c>
      <c r="E76" s="22" t="s">
        <v>52</v>
      </c>
    </row>
    <row r="77" spans="1:44" ht="15" thickBot="1" x14ac:dyDescent="0.3">
      <c r="A77" s="20" t="s">
        <v>81</v>
      </c>
      <c r="B77" s="20" t="s">
        <v>19</v>
      </c>
      <c r="C77" s="31">
        <f>C50</f>
        <v>0.06</v>
      </c>
      <c r="D77" s="20" t="s">
        <v>20</v>
      </c>
      <c r="E77" s="32">
        <f>C48*C49</f>
        <v>7.5800000000000006E-2</v>
      </c>
      <c r="F77" s="11" t="s">
        <v>19</v>
      </c>
      <c r="G77" s="41">
        <f>C77+E77</f>
        <v>0.1358</v>
      </c>
    </row>
    <row r="78" spans="1:44" x14ac:dyDescent="0.2">
      <c r="A78" s="25"/>
      <c r="B78" s="25"/>
      <c r="C78" s="25"/>
      <c r="D78" s="22"/>
      <c r="E78" s="2"/>
    </row>
    <row r="79" spans="1:44" x14ac:dyDescent="0.2">
      <c r="A79" s="12"/>
      <c r="B79" s="12"/>
      <c r="C79" s="25"/>
      <c r="D79" s="22"/>
      <c r="E79" s="2"/>
    </row>
    <row r="80" spans="1:44" ht="14.25" x14ac:dyDescent="0.25">
      <c r="A80" s="13" t="s">
        <v>41</v>
      </c>
      <c r="B80" s="13"/>
      <c r="C80" s="25"/>
      <c r="D80" s="22"/>
      <c r="E80" s="2"/>
    </row>
    <row r="81" spans="1:8" ht="14.25" x14ac:dyDescent="0.25">
      <c r="A81" s="13" t="s">
        <v>96</v>
      </c>
      <c r="B81" s="13"/>
      <c r="C81" s="25"/>
      <c r="D81" s="22"/>
      <c r="E81" s="2"/>
    </row>
    <row r="82" spans="1:8" x14ac:dyDescent="0.2">
      <c r="A82" s="12"/>
      <c r="B82" s="12"/>
      <c r="C82" s="25"/>
      <c r="D82" s="22"/>
      <c r="E82" s="2"/>
    </row>
    <row r="83" spans="1:8" ht="15" thickBot="1" x14ac:dyDescent="0.3">
      <c r="A83" s="20" t="s">
        <v>82</v>
      </c>
      <c r="B83" s="20" t="s">
        <v>19</v>
      </c>
      <c r="C83" s="20" t="s">
        <v>36</v>
      </c>
      <c r="D83" s="22" t="s">
        <v>20</v>
      </c>
      <c r="E83" s="11" t="s">
        <v>21</v>
      </c>
    </row>
    <row r="84" spans="1:8" ht="15" thickBot="1" x14ac:dyDescent="0.3">
      <c r="A84" s="20" t="s">
        <v>82</v>
      </c>
      <c r="B84" s="20" t="s">
        <v>19</v>
      </c>
      <c r="C84" s="11">
        <f>G77</f>
        <v>0.1358</v>
      </c>
      <c r="D84" s="22" t="s">
        <v>20</v>
      </c>
      <c r="E84" s="11">
        <f>G72-G67</f>
        <v>4.6242424242424474E-3</v>
      </c>
      <c r="F84" s="20" t="s">
        <v>22</v>
      </c>
      <c r="G84" s="37">
        <f>C84+E84</f>
        <v>0.14042424242424245</v>
      </c>
    </row>
    <row r="85" spans="1:8" x14ac:dyDescent="0.2">
      <c r="A85" s="12"/>
      <c r="B85" s="12"/>
      <c r="C85" s="11"/>
      <c r="D85" s="22"/>
      <c r="E85" s="11"/>
      <c r="F85" s="20"/>
      <c r="G85" s="20"/>
      <c r="H85" s="5"/>
    </row>
    <row r="87" spans="1:8" x14ac:dyDescent="0.2">
      <c r="A87" s="7" t="s">
        <v>65</v>
      </c>
      <c r="B87" s="7"/>
    </row>
    <row r="88" spans="1:8" x14ac:dyDescent="0.2">
      <c r="A88" s="7" t="s">
        <v>97</v>
      </c>
      <c r="B88" s="7"/>
    </row>
    <row r="89" spans="1:8" x14ac:dyDescent="0.2">
      <c r="A89" s="7" t="s">
        <v>27</v>
      </c>
      <c r="B89" s="7"/>
    </row>
    <row r="91" spans="1:8" x14ac:dyDescent="0.2">
      <c r="A91" s="7" t="s">
        <v>42</v>
      </c>
      <c r="B91" s="7"/>
    </row>
    <row r="93" spans="1:8" ht="14.25" x14ac:dyDescent="0.25">
      <c r="A93" s="1" t="s">
        <v>25</v>
      </c>
      <c r="C93" s="17">
        <f>G19</f>
        <v>0.28235294117647058</v>
      </c>
    </row>
    <row r="94" spans="1:8" ht="14.25" x14ac:dyDescent="0.25">
      <c r="A94" s="1" t="s">
        <v>38</v>
      </c>
      <c r="C94" s="17">
        <f>G20</f>
        <v>7.0588235294117646E-2</v>
      </c>
      <c r="D94" s="1" t="s">
        <v>90</v>
      </c>
    </row>
    <row r="95" spans="1:8" ht="14.25" x14ac:dyDescent="0.25">
      <c r="A95" s="1" t="s">
        <v>39</v>
      </c>
      <c r="C95" s="17">
        <f>G23</f>
        <v>0.6470588235294118</v>
      </c>
      <c r="D95" s="1" t="s">
        <v>73</v>
      </c>
    </row>
    <row r="96" spans="1:8" ht="13.5" thickBot="1" x14ac:dyDescent="0.25">
      <c r="C96" s="33">
        <f>SUM(C93:C95)</f>
        <v>1</v>
      </c>
    </row>
    <row r="97" spans="1:7" ht="13.5" thickTop="1" x14ac:dyDescent="0.2"/>
    <row r="98" spans="1:7" ht="15" thickBot="1" x14ac:dyDescent="0.3">
      <c r="A98" s="20" t="s">
        <v>74</v>
      </c>
      <c r="B98" s="20" t="s">
        <v>20</v>
      </c>
      <c r="C98" s="20" t="s">
        <v>75</v>
      </c>
      <c r="D98" s="20" t="s">
        <v>20</v>
      </c>
      <c r="E98" s="20" t="s">
        <v>76</v>
      </c>
      <c r="F98" s="66" t="s">
        <v>19</v>
      </c>
      <c r="G98" s="20" t="s">
        <v>12</v>
      </c>
    </row>
    <row r="99" spans="1:7" ht="13.5" thickBot="1" x14ac:dyDescent="0.25">
      <c r="A99" s="11">
        <f>C93*E57</f>
        <v>1.8352941176470589E-2</v>
      </c>
      <c r="B99" s="20" t="s">
        <v>20</v>
      </c>
      <c r="C99" s="11">
        <f>C94*E62</f>
        <v>7.7647058823529409E-3</v>
      </c>
      <c r="D99" s="20" t="s">
        <v>20</v>
      </c>
      <c r="E99" s="11">
        <f>C95*(G67+G77)/2</f>
        <v>8.6517647058823519E-2</v>
      </c>
      <c r="F99" s="66" t="s">
        <v>19</v>
      </c>
      <c r="G99" s="42">
        <f>SUM(A99:E99)</f>
        <v>0.11263529411764706</v>
      </c>
    </row>
    <row r="100" spans="1:7" ht="14.25" x14ac:dyDescent="0.25">
      <c r="A100" s="54" t="s">
        <v>77</v>
      </c>
      <c r="B100" s="54"/>
    </row>
    <row r="101" spans="1:7" x14ac:dyDescent="0.2">
      <c r="A101" s="54"/>
      <c r="B101" s="54"/>
    </row>
    <row r="102" spans="1:7" x14ac:dyDescent="0.2">
      <c r="A102" s="7" t="s">
        <v>43</v>
      </c>
      <c r="B102" s="7"/>
    </row>
    <row r="104" spans="1:7" ht="14.25" x14ac:dyDescent="0.25">
      <c r="A104" s="1" t="s">
        <v>25</v>
      </c>
      <c r="C104" s="17">
        <f>C93</f>
        <v>0.28235294117647058</v>
      </c>
    </row>
    <row r="105" spans="1:7" ht="14.25" x14ac:dyDescent="0.25">
      <c r="A105" s="1" t="s">
        <v>38</v>
      </c>
      <c r="C105" s="17">
        <f>C94</f>
        <v>7.0588235294117646E-2</v>
      </c>
    </row>
    <row r="106" spans="1:7" ht="14.25" x14ac:dyDescent="0.25">
      <c r="A106" s="1" t="s">
        <v>39</v>
      </c>
      <c r="C106" s="17">
        <f>C95</f>
        <v>0.6470588235294118</v>
      </c>
    </row>
    <row r="107" spans="1:7" ht="13.5" thickBot="1" x14ac:dyDescent="0.25">
      <c r="C107" s="33">
        <f>SUM(C104:C106)</f>
        <v>1</v>
      </c>
    </row>
    <row r="108" spans="1:7" ht="13.5" thickTop="1" x14ac:dyDescent="0.2"/>
    <row r="109" spans="1:7" ht="15" thickBot="1" x14ac:dyDescent="0.3">
      <c r="A109" s="20" t="s">
        <v>74</v>
      </c>
      <c r="B109" s="20" t="s">
        <v>20</v>
      </c>
      <c r="C109" s="20" t="s">
        <v>75</v>
      </c>
      <c r="D109" s="20" t="s">
        <v>20</v>
      </c>
      <c r="E109" s="20" t="s">
        <v>78</v>
      </c>
      <c r="F109" s="66" t="s">
        <v>19</v>
      </c>
      <c r="G109" s="20" t="s">
        <v>12</v>
      </c>
    </row>
    <row r="110" spans="1:7" ht="13.5" thickBot="1" x14ac:dyDescent="0.25">
      <c r="A110" s="11">
        <f>C104*E57</f>
        <v>1.8352941176470589E-2</v>
      </c>
      <c r="B110" s="20" t="s">
        <v>20</v>
      </c>
      <c r="C110" s="11">
        <f>C94*E62</f>
        <v>7.7647058823529409E-3</v>
      </c>
      <c r="D110" s="20" t="s">
        <v>20</v>
      </c>
      <c r="E110" s="11">
        <f>C106*(G72+G84)/2</f>
        <v>8.9509803921568654E-2</v>
      </c>
      <c r="F110" s="66" t="s">
        <v>19</v>
      </c>
      <c r="G110" s="42">
        <f>SUM(A110:E110)</f>
        <v>0.11562745098039218</v>
      </c>
    </row>
    <row r="111" spans="1:7" ht="14.25" x14ac:dyDescent="0.25">
      <c r="A111" s="54" t="s">
        <v>79</v>
      </c>
      <c r="B111" s="20"/>
      <c r="C111" s="11"/>
      <c r="D111" s="20"/>
      <c r="E111" s="11"/>
      <c r="F111" s="66"/>
      <c r="G111" s="67"/>
    </row>
    <row r="112" spans="1:7" x14ac:dyDescent="0.2">
      <c r="G112" s="54"/>
    </row>
    <row r="113" spans="1:8" x14ac:dyDescent="0.2">
      <c r="A113" s="1" t="s">
        <v>60</v>
      </c>
    </row>
    <row r="114" spans="1:8" x14ac:dyDescent="0.2">
      <c r="A114" s="1" t="s">
        <v>92</v>
      </c>
    </row>
    <row r="115" spans="1:8" x14ac:dyDescent="0.2">
      <c r="A115" s="1" t="s">
        <v>61</v>
      </c>
    </row>
    <row r="119" spans="1:8" x14ac:dyDescent="0.2">
      <c r="A119" s="34"/>
      <c r="B119" s="34"/>
      <c r="C119" s="34"/>
      <c r="D119" s="34"/>
      <c r="E119" s="34"/>
      <c r="F119" s="34"/>
      <c r="G119" s="34"/>
      <c r="H119" s="34"/>
    </row>
  </sheetData>
  <mergeCells count="4">
    <mergeCell ref="A3:H3"/>
    <mergeCell ref="D1:E1"/>
    <mergeCell ref="D9:E9"/>
    <mergeCell ref="F8:G9"/>
  </mergeCells>
  <phoneticPr fontId="0" type="noConversion"/>
  <printOptions headings="1" gridLines="1"/>
  <pageMargins left="0.5" right="0.5" top="1" bottom="1" header="0.5" footer="0.5"/>
  <pageSetup scale="77" orientation="portrait" r:id="rId1"/>
  <headerFooter alignWithMargins="0"/>
  <rowBreaks count="2" manualBreakCount="2">
    <brk id="58" max="6" man="1"/>
    <brk id="115" max="5" man="1"/>
  </rowBreaks>
  <colBreaks count="1" manualBreakCount="1">
    <brk id="8" max="1048575" man="1"/>
  </colBreaks>
  <ignoredErrors>
    <ignoredError sqref="C14 C19" formulaRange="1"/>
  </ignoredError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DCDEF2EFBBA0248B57D941E6D375189" ma:contentTypeVersion="3" ma:contentTypeDescription="Create a new document." ma:contentTypeScope="" ma:versionID="f6c0849015b6cdee3ff799d6014f31ca">
  <xsd:schema xmlns:xsd="http://www.w3.org/2001/XMLSchema" xmlns:xs="http://www.w3.org/2001/XMLSchema" xmlns:p="http://schemas.microsoft.com/office/2006/metadata/properties" xmlns:ns2="f8089ecd-1835-4dd4-a78c-a87481979253" targetNamespace="http://schemas.microsoft.com/office/2006/metadata/properties" ma:root="true" ma:fieldsID="bd9b5b4550bf04a05962eadcd102162f" ns2:_="">
    <xsd:import namespace="f8089ecd-1835-4dd4-a78c-a87481979253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ingHintHash" minOccurs="0"/>
                <xsd:element ref="ns2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8089ecd-1835-4dd4-a78c-a87481979253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ingHintHash" ma:index="9" nillable="true" ma:displayName="Sharing Hint Hash" ma:internalName="SharingHintHash" ma:readOnly="true">
      <xsd:simpleType>
        <xsd:restriction base="dms:Text"/>
      </xsd:simpleType>
    </xsd:element>
    <xsd:element name="SharedWithDetails" ma:index="10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D4538E3B-6840-4401-8BC9-3602BFA757EF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39D7FB58-5B5F-45AD-9A10-F17889D344B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8089ecd-1835-4dd4-a78c-a8748197925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72B90F20-9008-48D6-A743-0EC336F75682}">
  <ds:schemaRefs>
    <ds:schemaRef ds:uri="f8089ecd-1835-4dd4-a78c-a87481979253"/>
    <ds:schemaRef ds:uri="http://purl.org/dc/dcmitype/"/>
    <ds:schemaRef ds:uri="http://schemas.microsoft.com/office/2006/metadata/properties"/>
    <ds:schemaRef ds:uri="http://www.w3.org/XML/1998/namespace"/>
    <ds:schemaRef ds:uri="http://purl.org/dc/terms/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10problem</vt:lpstr>
      <vt:lpstr>'10problem'!Print_Area</vt:lpstr>
    </vt:vector>
  </TitlesOfParts>
  <Company>Dell Computer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Christopher Buzzard</dc:creator>
  <cp:lastModifiedBy>Dana</cp:lastModifiedBy>
  <cp:lastPrinted>1999-09-16T18:42:41Z</cp:lastPrinted>
  <dcterms:created xsi:type="dcterms:W3CDTF">1999-09-01T16:29:40Z</dcterms:created>
  <dcterms:modified xsi:type="dcterms:W3CDTF">2018-01-04T19:50:23Z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0x0101003DCDEF2EFBBA0248B57D941E6D375189</vt:lpwstr>
  </property>
</Properties>
</file>