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/>
  <mc:AlternateContent xmlns:mc="http://schemas.openxmlformats.org/markup-compatibility/2006">
    <mc:Choice Requires="x15">
      <x15ac:absPath xmlns:x15ac="http://schemas.microsoft.com/office/spreadsheetml/2010/11/ac" url="C:\Users\Dana\Dropbox\Fundamentals - shared with Dana\FFM15\Excel Spreadsheet Models\"/>
    </mc:Choice>
  </mc:AlternateContent>
  <bookViews>
    <workbookView xWindow="-75" yWindow="15" windowWidth="12315" windowHeight="7590" xr2:uid="{00000000-000D-0000-FFFF-FFFF00000000}"/>
  </bookViews>
  <sheets>
    <sheet name="12problem" sheetId="1" r:id="rId1"/>
  </sheets>
  <definedNames>
    <definedName name="_xlnm.Print_Area" localSheetId="0">'12problem'!$A$1:$J$272</definedName>
  </definedNames>
  <calcPr calcId="171027"/>
</workbook>
</file>

<file path=xl/calcChain.xml><?xml version="1.0" encoding="utf-8"?>
<calcChain xmlns="http://schemas.openxmlformats.org/spreadsheetml/2006/main">
  <c r="D27" i="1" l="1"/>
  <c r="B139" i="1" l="1"/>
  <c r="B140" i="1"/>
  <c r="B133" i="1"/>
  <c r="B132" i="1"/>
  <c r="B127" i="1"/>
  <c r="B141" i="1" s="1"/>
  <c r="F125" i="1"/>
  <c r="E125" i="1"/>
  <c r="D125" i="1"/>
  <c r="C125" i="1"/>
  <c r="B125" i="1"/>
  <c r="B118" i="1"/>
  <c r="B134" i="1" s="1"/>
  <c r="D232" i="1"/>
  <c r="E232" i="1"/>
  <c r="F232" i="1"/>
  <c r="G232" i="1"/>
  <c r="H232" i="1"/>
  <c r="D234" i="1"/>
  <c r="E234" i="1"/>
  <c r="F234" i="1"/>
  <c r="G234" i="1"/>
  <c r="H234" i="1"/>
  <c r="H218" i="1"/>
  <c r="G34" i="1"/>
  <c r="H57" i="1" s="1"/>
  <c r="H61" i="1" s="1"/>
  <c r="F34" i="1"/>
  <c r="G57" i="1" s="1"/>
  <c r="G61" i="1" s="1"/>
  <c r="E34" i="1"/>
  <c r="F57" i="1" s="1"/>
  <c r="F61" i="1" s="1"/>
  <c r="D32" i="1"/>
  <c r="F56" i="1"/>
  <c r="G56" i="1" s="1"/>
  <c r="H56" i="1" s="1"/>
  <c r="F52" i="1"/>
  <c r="G52" i="1" s="1"/>
  <c r="H52" i="1" s="1"/>
  <c r="F51" i="1"/>
  <c r="G51" i="1" s="1"/>
  <c r="H51" i="1" s="1"/>
  <c r="F38" i="1"/>
  <c r="H64" i="1" s="1"/>
  <c r="E48" i="1"/>
  <c r="H67" i="1" s="1"/>
  <c r="E47" i="1"/>
  <c r="F186" i="1"/>
  <c r="F185" i="1"/>
  <c r="F182" i="1"/>
  <c r="F183" i="1"/>
  <c r="B177" i="1"/>
  <c r="B176" i="1"/>
  <c r="B174" i="1"/>
  <c r="B173" i="1"/>
  <c r="I236" i="1"/>
  <c r="J232" i="1" s="1"/>
  <c r="C234" i="1"/>
  <c r="C232" i="1"/>
  <c r="A259" i="1"/>
  <c r="C261" i="1"/>
  <c r="G248" i="1"/>
  <c r="G259" i="1" s="1"/>
  <c r="C249" i="1"/>
  <c r="A248" i="1"/>
  <c r="E1" i="1"/>
  <c r="G213" i="1"/>
  <c r="G214" i="1"/>
  <c r="G215" i="1"/>
  <c r="G216" i="1"/>
  <c r="G212" i="1"/>
  <c r="C213" i="1"/>
  <c r="C214" i="1"/>
  <c r="C215" i="1"/>
  <c r="C216" i="1"/>
  <c r="C212" i="1"/>
  <c r="F218" i="1"/>
  <c r="D218" i="1"/>
  <c r="E218" i="1"/>
  <c r="B186" i="1"/>
  <c r="B185" i="1"/>
  <c r="B182" i="1"/>
  <c r="B183" i="1"/>
  <c r="F177" i="1"/>
  <c r="F176" i="1"/>
  <c r="F173" i="1"/>
  <c r="F174" i="1"/>
  <c r="F168" i="1"/>
  <c r="F167" i="1"/>
  <c r="F164" i="1"/>
  <c r="F165" i="1"/>
  <c r="B168" i="1"/>
  <c r="B167" i="1"/>
  <c r="B164" i="1"/>
  <c r="B165" i="1"/>
  <c r="B128" i="1" l="1"/>
  <c r="J233" i="1"/>
  <c r="J235" i="1" s="1"/>
  <c r="I237" i="1" s="1"/>
  <c r="I238" i="1" s="1"/>
  <c r="J234" i="1"/>
  <c r="E69" i="1"/>
  <c r="E80" i="1" s="1"/>
  <c r="D248" i="1"/>
  <c r="D259" i="1" s="1"/>
  <c r="B136" i="1"/>
  <c r="B143" i="1"/>
  <c r="H34" i="1"/>
  <c r="G35" i="1"/>
  <c r="F39" i="1" s="1"/>
  <c r="F40" i="1" s="1"/>
  <c r="F41" i="1" s="1"/>
  <c r="H55" i="1"/>
  <c r="C218" i="1"/>
  <c r="F54" i="1"/>
  <c r="G55" i="1"/>
  <c r="F55" i="1"/>
  <c r="G54" i="1"/>
  <c r="G218" i="1"/>
  <c r="H54" i="1"/>
  <c r="G58" i="1" l="1"/>
  <c r="G59" i="1" s="1"/>
  <c r="G60" i="1" s="1"/>
  <c r="G62" i="1" s="1"/>
  <c r="G69" i="1" s="1"/>
  <c r="F58" i="1"/>
  <c r="F59" i="1" s="1"/>
  <c r="F60" i="1" s="1"/>
  <c r="F62" i="1" s="1"/>
  <c r="F69" i="1" s="1"/>
  <c r="F80" i="1" s="1"/>
  <c r="F81" i="1" s="1"/>
  <c r="H58" i="1"/>
  <c r="H59" i="1" s="1"/>
  <c r="H60" i="1" s="1"/>
  <c r="H62" i="1" s="1"/>
  <c r="F42" i="1"/>
  <c r="H65" i="1"/>
  <c r="H66" i="1" s="1"/>
  <c r="G80" i="1" l="1"/>
  <c r="G81" i="1" s="1"/>
  <c r="H69" i="1"/>
  <c r="H80" i="1" s="1"/>
  <c r="H81" i="1" l="1"/>
  <c r="D77" i="1" s="1"/>
  <c r="D74" i="1"/>
  <c r="H18" i="1" s="1"/>
  <c r="D73" i="1"/>
  <c r="C163" i="1" s="1"/>
  <c r="D75" i="1"/>
  <c r="H19" i="1" s="1"/>
  <c r="G172" i="1" l="1"/>
  <c r="H17" i="1"/>
  <c r="C172" i="1"/>
  <c r="C181" i="1"/>
  <c r="G181" i="1"/>
  <c r="G163" i="1"/>
</calcChain>
</file>

<file path=xl/sharedStrings.xml><?xml version="1.0" encoding="utf-8"?>
<sst xmlns="http://schemas.openxmlformats.org/spreadsheetml/2006/main" count="247" uniqueCount="179">
  <si>
    <t>Equipment</t>
  </si>
  <si>
    <t>Fixed costs</t>
  </si>
  <si>
    <t>Tax rate</t>
  </si>
  <si>
    <t>WACC</t>
  </si>
  <si>
    <t>Taxes on operating income (40%)</t>
  </si>
  <si>
    <t>Year</t>
  </si>
  <si>
    <t>IRR</t>
  </si>
  <si>
    <t>MIRR</t>
  </si>
  <si>
    <t>Years</t>
  </si>
  <si>
    <t>Depreciation (equipment)</t>
  </si>
  <si>
    <t>Initial Cost</t>
  </si>
  <si>
    <t>Taxes paid or tax credit</t>
  </si>
  <si>
    <t>Sales price</t>
  </si>
  <si>
    <t>Units sold</t>
  </si>
  <si>
    <t>Fixed operating costs</t>
  </si>
  <si>
    <t>NPV</t>
  </si>
  <si>
    <t>from</t>
  </si>
  <si>
    <t>Base Case</t>
  </si>
  <si>
    <t>% Deviation</t>
  </si>
  <si>
    <t>Units</t>
  </si>
  <si>
    <t>Variable</t>
  </si>
  <si>
    <t>Sales price per unit</t>
  </si>
  <si>
    <t>SALES PRICE</t>
  </si>
  <si>
    <t>Sales</t>
  </si>
  <si>
    <t>Price</t>
  </si>
  <si>
    <t>FIXED COSTS</t>
  </si>
  <si>
    <t>Costs</t>
  </si>
  <si>
    <t>Fixed</t>
  </si>
  <si>
    <t>Best Case</t>
  </si>
  <si>
    <t>Probability</t>
  </si>
  <si>
    <t>Variable costs</t>
  </si>
  <si>
    <t>Variable cost per unit</t>
  </si>
  <si>
    <t>The scenario analysis suggests that the project could be highly profitable, but also that it is quite risky.  There is a</t>
  </si>
  <si>
    <t>Accum'd</t>
  </si>
  <si>
    <t>Cost</t>
  </si>
  <si>
    <t>NPV at Different Deviations from Base</t>
  </si>
  <si>
    <t>Range</t>
  </si>
  <si>
    <t>Deviation</t>
  </si>
  <si>
    <t>Scenario</t>
  </si>
  <si>
    <t xml:space="preserve">              0</t>
  </si>
  <si>
    <t>NPV ($)</t>
  </si>
  <si>
    <t>Probability Density</t>
  </si>
  <si>
    <t>a.  Probability Graph</t>
  </si>
  <si>
    <t>Most Likely</t>
  </si>
  <si>
    <t xml:space="preserve">    Mean of distribution</t>
  </si>
  <si>
    <t>b.  Continuous Approximation</t>
  </si>
  <si>
    <t>Unit</t>
  </si>
  <si>
    <t>Squared</t>
  </si>
  <si>
    <t>Times</t>
  </si>
  <si>
    <t>Expected NPV = sum, prob times NPV</t>
  </si>
  <si>
    <t>Standard Deviation  = Sq Root of column H sum</t>
  </si>
  <si>
    <t>Coefficient of Variation = Std Dev / Expected NPV</t>
  </si>
  <si>
    <t xml:space="preserve">  IRR    =</t>
  </si>
  <si>
    <t xml:space="preserve">  MIRR =</t>
  </si>
  <si>
    <t>Key Output:</t>
  </si>
  <si>
    <t xml:space="preserve">   NPV  =</t>
  </si>
  <si>
    <t>Add back depreciation</t>
  </si>
  <si>
    <t>Part 2.  Depreciation and Amortization Schedule</t>
  </si>
  <si>
    <t>Expected Gain or Loss</t>
  </si>
  <si>
    <t>Data for Payback    Years</t>
  </si>
  <si>
    <t xml:space="preserve">            IF Function to find payback</t>
  </si>
  <si>
    <t>VARIABLE COSTS</t>
  </si>
  <si>
    <t>Sensitivity of NPV to Changes in Inputs.   Here we use an Excel "Data Table" to find NPV</t>
  </si>
  <si>
    <t>Ending Bk Val: Cost - Accum'd Deprn</t>
  </si>
  <si>
    <t>Deprn</t>
  </si>
  <si>
    <t>Equipment Deprn Rate</t>
  </si>
  <si>
    <t>Equipment Deprn, Dollars</t>
  </si>
  <si>
    <t>Part 1.  Key Input Data</t>
  </si>
  <si>
    <t>12problem</t>
  </si>
  <si>
    <t>Chapter 12.  Solution to End-of-Chapter Comprehensive/Spreadsheet Problem</t>
  </si>
  <si>
    <t xml:space="preserve">You must analyze a potential new product--a caulking compound that Cory Mateials' R&amp;D people developed for use in the </t>
  </si>
  <si>
    <t>Increase in current assets</t>
  </si>
  <si>
    <t>Increase in current liabilities</t>
  </si>
  <si>
    <t>After-tax salvage value</t>
  </si>
  <si>
    <t>Net Present Value (at 10%)</t>
  </si>
  <si>
    <t>Payback; see calculation below)</t>
  </si>
  <si>
    <t>Unit sales</t>
  </si>
  <si>
    <t xml:space="preserve">     expensed for tax purposes last year.  How would this affect your estimate of NPV and other profitability measures?</t>
  </si>
  <si>
    <t>The $30,000 R&amp;D costs are sunk costs.  Therefore, these costs will have no effect on NPV and other profitability</t>
  </si>
  <si>
    <t>measures.</t>
  </si>
  <si>
    <t>If the new project will reduce cash flows from the firm's other projects, then this is a negative externality and must</t>
  </si>
  <si>
    <t>be considered in the analysis.  Consequently, these should be considered costs of the new project and would reduce</t>
  </si>
  <si>
    <t>The after-tax sales amount for this building will reduce the project's NPV.</t>
  </si>
  <si>
    <t xml:space="preserve">used for the project, then this is an opportunity cost which should also be considered as a "cost" of this project.   </t>
  </si>
  <si>
    <t xml:space="preserve">d.  Are this project's cash flows likely to be positively or negatively correlated with returns on Cory's other </t>
  </si>
  <si>
    <t xml:space="preserve">      projects and with the economy, and should this matter in your analysis?  Explain.</t>
  </si>
  <si>
    <t>The project's cash flows are likely to be positively correlated with returns on the firm's other projects and with</t>
  </si>
  <si>
    <t>product to the firm's other products.  In addition, when the economy is booming, housing starts increase--which</t>
  </si>
  <si>
    <t>would mean an increase in sales of the caulking compound.  Whether a project is positively or negatively</t>
  </si>
  <si>
    <t>correlated with the firm's other projects impacts the risk of the project and the relevant cost of capital at which</t>
  </si>
  <si>
    <t>it should be evaluated.</t>
  </si>
  <si>
    <t>See the spreadsheet used to answer part a of this problem.</t>
  </si>
  <si>
    <t xml:space="preserve">    results.</t>
  </si>
  <si>
    <t>UNIT SALES</t>
  </si>
  <si>
    <t>Variable cost per unit (in dollars)</t>
  </si>
  <si>
    <t>EQUIPMENT COST</t>
  </si>
  <si>
    <t xml:space="preserve">Equipment </t>
  </si>
  <si>
    <t>Equipment cost plus installation</t>
  </si>
  <si>
    <t>25% probability that the project would result in a loss of $227,902. There is also a 25% probability that it could</t>
  </si>
  <si>
    <t xml:space="preserve">      NPV, IRR, MIRR, and payback.  Assume at this point that the project is of average risk.</t>
  </si>
  <si>
    <t>b.  Suppose you now learn that R&amp;D costs for the new product were $30,000 and that those costs were incurred and</t>
  </si>
  <si>
    <t>c.  If the new project would reduce cash flows from Cory's other projects and if the new project would be housed</t>
  </si>
  <si>
    <t xml:space="preserve">     in an empty building that Cory owns and could sell, how would those factors affect the project's NPV?</t>
  </si>
  <si>
    <t xml:space="preserve">the project's NPV.  If the project can be housed in an empty building that the firm owns and could sell if it was not </t>
  </si>
  <si>
    <t xml:space="preserve">the economy.  The firm is involved with building materials, and caulking compound is a building material, so it is a similar </t>
  </si>
  <si>
    <t xml:space="preserve">     if each variable were better or worse than the base-case level, holding other things constant.</t>
  </si>
  <si>
    <t>produce an NPV of $324,244.  The standard deviation is high, at $196,458, and the coefficient of variation is high, 7.53.</t>
  </si>
  <si>
    <t>A risk-adjusted discount rate is the cost of capital appropriate for a given project, given the riskiness of that project.  The</t>
  </si>
  <si>
    <t>greater its risk, the higher the project's cost of capital.  If Cory used a risk-adjusted discount rate, this project's cost of</t>
  </si>
  <si>
    <t>be accepted as its NPV at a 12% WACC would be -$3,093.</t>
  </si>
  <si>
    <t>Problem 12-22</t>
  </si>
  <si>
    <t>Machine X:</t>
  </si>
  <si>
    <t>WACC:</t>
  </si>
  <si>
    <t>Machine Y:</t>
  </si>
  <si>
    <t>Extended NPV</t>
  </si>
  <si>
    <t>2-yr NPV</t>
  </si>
  <si>
    <t>N</t>
  </si>
  <si>
    <t>I/YR</t>
  </si>
  <si>
    <t>PV</t>
  </si>
  <si>
    <t>FV</t>
  </si>
  <si>
    <r>
      <t xml:space="preserve">f.  </t>
    </r>
    <r>
      <rPr>
        <b/>
        <i/>
        <sz val="10"/>
        <color indexed="12"/>
        <rFont val="Times New Roman"/>
        <family val="1"/>
      </rPr>
      <t>Spreadsheet assignment:  at instructor's option</t>
    </r>
    <r>
      <rPr>
        <b/>
        <sz val="10"/>
        <color indexed="12"/>
        <rFont val="Times New Roman"/>
        <family val="1"/>
      </rPr>
      <t xml:space="preserve">  Construct a spreadsheet that calculates the cash flows, NPV,</t>
    </r>
  </si>
  <si>
    <t>h.   Do a scenario analysis based on the assumption that there is a 25% probability that each of the 6 variables itemized</t>
  </si>
  <si>
    <t>i.   Does Cory's management use the risk-adjusted discount rate to adjust for project risk?  Explain.</t>
  </si>
  <si>
    <t>another $25,000 for shipping and installation.  Current assets (receivables and inventories) would increase by $35,000,</t>
  </si>
  <si>
    <t>MACRS with a 3-year life.  (Refer to Appendix 12A for MACRS depreciation rates.)  When production ceases after 3 years,</t>
  </si>
  <si>
    <t>projects.</t>
  </si>
  <si>
    <t>the equipment should have a market value of $15,000.  Cory's tax rate is 40%, and it uses a 10% WACC for average-risk</t>
  </si>
  <si>
    <t>e.  Unrelated to the new product, Cory is analyzing two mutually exclusive machines that will upgrade its manufacturing</t>
  </si>
  <si>
    <t xml:space="preserve">      plant.  These machines are considered average-risk projects, so management will evaluate them at the firm's 10%</t>
  </si>
  <si>
    <t xml:space="preserve">      WACC.  Machine X has a life of 4 years, while Machine Y has a life of 2 years.  The cost of each machine is $60,000;</t>
  </si>
  <si>
    <t xml:space="preserve">      however, Machine X provides after-tax cash flows of $25,000 per year for 4 years and Machine Y provides after-tax cash</t>
  </si>
  <si>
    <t>uses the NPV of the original life of the project for Machine Y.  Machine Y should be accepted because it has the higher</t>
  </si>
  <si>
    <t>Notice that both the replacement chain and EAA methods give the same project acceptance.  Also, remember that the EAA</t>
  </si>
  <si>
    <t>NPV and the higher EAA.</t>
  </si>
  <si>
    <t xml:space="preserve">Worst Case </t>
  </si>
  <si>
    <t xml:space="preserve">     levels.  Calculate the expected NPV, the standard deviation of NPV, and the coefficient of variation.</t>
  </si>
  <si>
    <t xml:space="preserve">      base-case values, and a 25% probability that all will have their worst-case values.  The other variables remain at base-case</t>
  </si>
  <si>
    <t>Note that "best-case" values for variable costs, fixed costs, WACC, and equipment cost are 20% less than base-case values,</t>
  </si>
  <si>
    <t>values.</t>
  </si>
  <si>
    <t>while the "worst-case" values for variable costs, fixed costs, WACC, and equipment cost are 20% higher than base-case</t>
  </si>
  <si>
    <t>7.53.  If Cory increased the WACC used to analyze this project's NPV by 2 percentage points, then this project would not</t>
  </si>
  <si>
    <t>capital would be increased above the firm's 10% WACC to reflect its greater risk as determined from the project's CV of</t>
  </si>
  <si>
    <t>of $3.25 each for 3 years, after which the product will be obsolete.  The required equipment would cost $150,000, plus</t>
  </si>
  <si>
    <t>residential construction industry.  Cory's marketing manager thinks they can sell 115,000 tubes per year at a price</t>
  </si>
  <si>
    <t>a.   Find the required Year 0 investment and the project's annual cash flows.  Then calculate the project's</t>
  </si>
  <si>
    <t xml:space="preserve">      flows of $42,000 per year for 2 years.  The manufacturing plant is very successful, so the machines will be</t>
  </si>
  <si>
    <t xml:space="preserve">     repurchased at the end of each machine's useful life.  In other words, the machines are "repeatable" projects.</t>
  </si>
  <si>
    <t xml:space="preserve">    IRR, payback, and MIRR of the caulking compound.</t>
  </si>
  <si>
    <t>g.  The CEO expressed concern that some of the base-case inputs for the caulking compound might be too optimistic or too</t>
  </si>
  <si>
    <t xml:space="preserve">     other things constant when you consider each variable and construct a sensitivity graph to illustrate your </t>
  </si>
  <si>
    <t>Estimated Market Value</t>
  </si>
  <si>
    <t>Book Value</t>
  </si>
  <si>
    <t>Market value of equipment after 3 yrs</t>
  </si>
  <si>
    <t>Increase in NOWC</t>
  </si>
  <si>
    <t>Sales revenues</t>
  </si>
  <si>
    <t>EBIT (Operating income)</t>
  </si>
  <si>
    <r>
      <t xml:space="preserve">EBIT (1 </t>
    </r>
    <r>
      <rPr>
        <b/>
        <sz val="10"/>
        <rFont val="Calibri"/>
        <family val="2"/>
      </rPr>
      <t>‒</t>
    </r>
    <r>
      <rPr>
        <b/>
        <sz val="10"/>
        <rFont val="Times New Roman"/>
        <family val="1"/>
      </rPr>
      <t xml:space="preserve"> T) = After-tax operating income</t>
    </r>
  </si>
  <si>
    <r>
      <t xml:space="preserve">EBIT (1 </t>
    </r>
    <r>
      <rPr>
        <b/>
        <sz val="10"/>
        <rFont val="Calibri"/>
        <family val="2"/>
      </rPr>
      <t>‒</t>
    </r>
    <r>
      <rPr>
        <b/>
        <sz val="10"/>
        <rFont val="Times New Roman"/>
        <family val="1"/>
      </rPr>
      <t xml:space="preserve"> T) + Depreciation</t>
    </r>
  </si>
  <si>
    <t xml:space="preserve">     Terminal Cash Flows at Time = 3</t>
  </si>
  <si>
    <t xml:space="preserve">     Investment Outlays at Time = 0</t>
  </si>
  <si>
    <t xml:space="preserve">     Operating Cash Flows over the Project's Life</t>
  </si>
  <si>
    <t>Recovery of net operating working capital</t>
  </si>
  <si>
    <t>Salvage value</t>
  </si>
  <si>
    <t>Tax on salvage value</t>
  </si>
  <si>
    <r>
      <t xml:space="preserve">Project FCFs = EBIT (1 </t>
    </r>
    <r>
      <rPr>
        <b/>
        <sz val="10"/>
        <rFont val="Calibri"/>
        <family val="2"/>
      </rPr>
      <t>‒</t>
    </r>
    <r>
      <rPr>
        <b/>
        <sz val="10"/>
        <rFont val="Times New Roman"/>
        <family val="1"/>
      </rPr>
      <t xml:space="preserve"> T) + DEP </t>
    </r>
    <r>
      <rPr>
        <b/>
        <sz val="10"/>
        <rFont val="Calibri"/>
        <family val="2"/>
      </rPr>
      <t>‒</t>
    </r>
    <r>
      <rPr>
        <b/>
        <sz val="10"/>
        <rFont val="Times New Roman"/>
        <family val="1"/>
      </rPr>
      <t xml:space="preserve"> CAPEX </t>
    </r>
    <r>
      <rPr>
        <b/>
        <sz val="10"/>
        <rFont val="Calibri"/>
        <family val="2"/>
      </rPr>
      <t>‒</t>
    </r>
    <r>
      <rPr>
        <b/>
        <sz val="10"/>
        <rFont val="Times New Roman"/>
        <family val="1"/>
      </rPr>
      <t xml:space="preserve"> </t>
    </r>
    <r>
      <rPr>
        <b/>
        <sz val="10"/>
        <rFont val="Calibri"/>
        <family val="2"/>
      </rPr>
      <t>Δ</t>
    </r>
    <r>
      <rPr>
        <b/>
        <sz val="10"/>
        <rFont val="Times New Roman"/>
        <family val="1"/>
      </rPr>
      <t>NOWC</t>
    </r>
  </si>
  <si>
    <t>Part 4.  Project Cash Flow Analysis</t>
  </si>
  <si>
    <t xml:space="preserve">            Cumulative CF from Row 69</t>
  </si>
  <si>
    <t>Part 5.  Key Output:  Evaluation of the Proposed Project</t>
  </si>
  <si>
    <t>Part 3.  After-Tax Salvage Value at end of Year 3</t>
  </si>
  <si>
    <t>PMT = EAA</t>
  </si>
  <si>
    <t>fixed costs (exclusive of depreciation) would be $70,000 per year, and fixed assets would be depreciated under</t>
  </si>
  <si>
    <t>while current liabilities (accounts payable and accruals) would rise by $15,000.  Variable cost per unit is $1.95,</t>
  </si>
  <si>
    <t xml:space="preserve">      in part g will turn out to have their best-case values as calculated in part g, a 50% probability that all will have their</t>
  </si>
  <si>
    <t xml:space="preserve">      1.   Using the replacement chain method, what is the NPV of the better machine?</t>
  </si>
  <si>
    <t xml:space="preserve">      2.   Using the EAA method, what is the EAA of the better machine?</t>
  </si>
  <si>
    <r>
      <t xml:space="preserve">    </t>
    </r>
    <r>
      <rPr>
        <b/>
        <sz val="10"/>
        <color indexed="12"/>
        <rFont val="Times New Roman"/>
        <family val="1"/>
      </rPr>
      <t xml:space="preserve"> pessimistic, and he wants to know how the NPV would be affected if these 6 variables were 20% better or 20%</t>
    </r>
  </si>
  <si>
    <t xml:space="preserve">    below the base-case levels:  unit sales, sales price, variable cost, fixed costs, WACC, and equipment cost.  Hold</t>
  </si>
  <si>
    <t xml:space="preserve">     payback is positive.</t>
  </si>
  <si>
    <t xml:space="preserve">      Applies MIN function to Row 81 to find first year when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</si>
</sst>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7" formatCode="&quot;$&quot;#,##0.00_);\(&quot;$&quot;#,##0.00\)"/>
    <numFmt numFmtId="43" formatCode="_(* #,##0.00_);_(* \(#,##0.00\);_(* &quot;-&quot;??_);_(@_)"/>
    <numFmt numFmtId="164" formatCode="0.0%"/>
    <numFmt numFmtId="165" formatCode="#,##0.0000_);\(#,##0.0000\)"/>
    <numFmt numFmtId="166" formatCode="#,##0.000_);\(#,##0.000\)"/>
    <numFmt numFmtId="167" formatCode="&quot;$&quot;#,##0.0_);\(&quot;$&quot;#,##0.0\)"/>
    <numFmt numFmtId="168" formatCode="&quot;$&quot;#,##0"/>
    <numFmt numFmtId="169" formatCode="_(* #,##0_);_(* \(#,##0\);_(* &quot;-&quot;??_);_(@_)"/>
    <numFmt numFmtId="170" formatCode="&quot;$&quot;#,##0.00"/>
    <numFmt numFmtId="171" formatCode="0_);\(0\)"/>
  </numFmts>
  <fonts count="22" x14ac:knownFonts="1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b/>
      <sz val="10"/>
      <color indexed="10"/>
      <name val="Times New Roman"/>
      <family val="1"/>
    </font>
    <font>
      <b/>
      <sz val="12"/>
      <color indexed="18"/>
      <name val="Times New Roman"/>
      <family val="1"/>
    </font>
    <font>
      <sz val="10"/>
      <color indexed="61"/>
      <name val="Times New Roman"/>
      <family val="1"/>
    </font>
    <font>
      <b/>
      <sz val="12"/>
      <color indexed="12"/>
      <name val="Times New Roman"/>
      <family val="1"/>
    </font>
    <font>
      <b/>
      <sz val="10"/>
      <color indexed="18"/>
      <name val="Times New Roman"/>
      <family val="1"/>
    </font>
    <font>
      <sz val="10"/>
      <color indexed="18"/>
      <name val="Times New Roman"/>
      <family val="1"/>
    </font>
    <font>
      <sz val="10"/>
      <color indexed="16"/>
      <name val="Times New Roman"/>
      <family val="1"/>
    </font>
    <font>
      <b/>
      <sz val="10"/>
      <color indexed="16"/>
      <name val="Times New Roman"/>
      <family val="1"/>
    </font>
    <font>
      <b/>
      <i/>
      <sz val="10"/>
      <color indexed="16"/>
      <name val="Times New Roman"/>
      <family val="1"/>
    </font>
    <font>
      <b/>
      <sz val="12"/>
      <color indexed="16"/>
      <name val="Times New Roman"/>
      <family val="1"/>
    </font>
    <font>
      <b/>
      <sz val="8"/>
      <color indexed="18"/>
      <name val="Times New Roman"/>
      <family val="1"/>
    </font>
    <font>
      <b/>
      <sz val="10"/>
      <color indexed="60"/>
      <name val="Times New Roman"/>
      <family val="1"/>
    </font>
    <font>
      <b/>
      <sz val="10"/>
      <color indexed="62"/>
      <name val="Times New Roman"/>
      <family val="1"/>
    </font>
    <font>
      <b/>
      <sz val="8"/>
      <name val="Times New Roman"/>
      <family val="1"/>
    </font>
    <font>
      <b/>
      <i/>
      <sz val="10"/>
      <color indexed="12"/>
      <name val="Times New Roman"/>
      <family val="1"/>
    </font>
    <font>
      <b/>
      <sz val="10"/>
      <color indexed="56"/>
      <name val="Times New Roman"/>
      <family val="1"/>
    </font>
    <font>
      <b/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4">
    <xf numFmtId="0" fontId="0" fillId="0" borderId="0" xfId="0"/>
    <xf numFmtId="37" fontId="2" fillId="0" borderId="0" xfId="0" applyNumberFormat="1" applyFont="1"/>
    <xf numFmtId="37" fontId="3" fillId="0" borderId="0" xfId="0" applyNumberFormat="1" applyFont="1"/>
    <xf numFmtId="37" fontId="4" fillId="0" borderId="0" xfId="0" applyNumberFormat="1" applyFont="1"/>
    <xf numFmtId="37" fontId="4" fillId="0" borderId="0" xfId="0" quotePrefix="1" applyNumberFormat="1" applyFont="1" applyAlignment="1">
      <alignment horizontal="left"/>
    </xf>
    <xf numFmtId="22" fontId="4" fillId="0" borderId="0" xfId="0" applyNumberFormat="1" applyFont="1"/>
    <xf numFmtId="37" fontId="6" fillId="0" borderId="0" xfId="0" applyNumberFormat="1" applyFont="1"/>
    <xf numFmtId="5" fontId="4" fillId="0" borderId="0" xfId="0" applyNumberFormat="1" applyFont="1"/>
    <xf numFmtId="37" fontId="7" fillId="0" borderId="1" xfId="0" applyNumberFormat="1" applyFont="1" applyBorder="1"/>
    <xf numFmtId="5" fontId="3" fillId="0" borderId="0" xfId="0" applyNumberFormat="1" applyFont="1"/>
    <xf numFmtId="9" fontId="3" fillId="0" borderId="0" xfId="2" applyFont="1"/>
    <xf numFmtId="164" fontId="3" fillId="0" borderId="0" xfId="2" applyNumberFormat="1" applyFont="1"/>
    <xf numFmtId="37" fontId="4" fillId="0" borderId="0" xfId="0" applyNumberFormat="1" applyFont="1" applyAlignment="1">
      <alignment horizontal="left"/>
    </xf>
    <xf numFmtId="37" fontId="2" fillId="0" borderId="0" xfId="0" applyNumberFormat="1" applyFont="1" applyFill="1"/>
    <xf numFmtId="5" fontId="4" fillId="0" borderId="0" xfId="0" applyNumberFormat="1" applyFont="1" applyFill="1" applyBorder="1"/>
    <xf numFmtId="37" fontId="4" fillId="0" borderId="0" xfId="0" applyNumberFormat="1" applyFont="1" applyBorder="1"/>
    <xf numFmtId="37" fontId="11" fillId="0" borderId="0" xfId="0" applyNumberFormat="1" applyFont="1"/>
    <xf numFmtId="37" fontId="12" fillId="0" borderId="0" xfId="0" applyNumberFormat="1" applyFont="1"/>
    <xf numFmtId="37" fontId="4" fillId="0" borderId="1" xfId="0" applyNumberFormat="1" applyFont="1" applyBorder="1"/>
    <xf numFmtId="5" fontId="4" fillId="0" borderId="0" xfId="0" applyNumberFormat="1" applyFont="1" applyBorder="1"/>
    <xf numFmtId="168" fontId="12" fillId="0" borderId="0" xfId="0" applyNumberFormat="1" applyFont="1"/>
    <xf numFmtId="3" fontId="12" fillId="0" borderId="0" xfId="0" applyNumberFormat="1" applyFont="1"/>
    <xf numFmtId="37" fontId="13" fillId="0" borderId="0" xfId="0" applyNumberFormat="1" applyFont="1"/>
    <xf numFmtId="37" fontId="2" fillId="0" borderId="0" xfId="0" applyNumberFormat="1" applyFont="1" applyBorder="1"/>
    <xf numFmtId="37" fontId="4" fillId="0" borderId="0" xfId="0" applyNumberFormat="1" applyFont="1" applyFill="1"/>
    <xf numFmtId="39" fontId="5" fillId="0" borderId="0" xfId="0" applyNumberFormat="1" applyFont="1" applyFill="1"/>
    <xf numFmtId="39" fontId="2" fillId="0" borderId="0" xfId="0" applyNumberFormat="1" applyFont="1" applyFill="1"/>
    <xf numFmtId="37" fontId="12" fillId="0" borderId="0" xfId="0" applyNumberFormat="1" applyFont="1" applyBorder="1" applyAlignment="1">
      <alignment horizontal="left"/>
    </xf>
    <xf numFmtId="37" fontId="3" fillId="0" borderId="0" xfId="0" applyNumberFormat="1" applyFont="1" applyBorder="1" applyAlignment="1">
      <alignment horizontal="left"/>
    </xf>
    <xf numFmtId="37" fontId="12" fillId="0" borderId="0" xfId="0" applyNumberFormat="1" applyFont="1" applyFill="1" applyAlignment="1">
      <alignment horizontal="center"/>
    </xf>
    <xf numFmtId="39" fontId="2" fillId="0" borderId="0" xfId="0" applyNumberFormat="1" applyFont="1" applyFill="1" applyAlignment="1">
      <alignment horizontal="center"/>
    </xf>
    <xf numFmtId="39" fontId="12" fillId="0" borderId="0" xfId="0" quotePrefix="1" applyNumberFormat="1" applyFont="1" applyFill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22" fontId="4" fillId="0" borderId="0" xfId="0" applyNumberFormat="1" applyFont="1" applyFill="1"/>
    <xf numFmtId="37" fontId="6" fillId="0" borderId="0" xfId="0" quotePrefix="1" applyNumberFormat="1" applyFont="1" applyFill="1" applyAlignment="1">
      <alignment horizontal="center"/>
    </xf>
    <xf numFmtId="37" fontId="6" fillId="0" borderId="0" xfId="0" applyNumberFormat="1" applyFont="1" applyFill="1"/>
    <xf numFmtId="37" fontId="8" fillId="0" borderId="0" xfId="0" applyNumberFormat="1" applyFont="1" applyFill="1" applyAlignment="1">
      <alignment horizontal="left"/>
    </xf>
    <xf numFmtId="9" fontId="3" fillId="0" borderId="0" xfId="2" applyFont="1" applyFill="1"/>
    <xf numFmtId="37" fontId="8" fillId="0" borderId="0" xfId="0" applyNumberFormat="1" applyFont="1" applyFill="1"/>
    <xf numFmtId="37" fontId="9" fillId="0" borderId="0" xfId="0" applyNumberFormat="1" applyFont="1"/>
    <xf numFmtId="9" fontId="2" fillId="0" borderId="0" xfId="2" applyFont="1"/>
    <xf numFmtId="164" fontId="2" fillId="0" borderId="0" xfId="2" applyNumberFormat="1" applyFont="1"/>
    <xf numFmtId="168" fontId="2" fillId="0" borderId="0" xfId="0" applyNumberFormat="1" applyFont="1"/>
    <xf numFmtId="37" fontId="12" fillId="0" borderId="3" xfId="0" quotePrefix="1" applyNumberFormat="1" applyFont="1" applyBorder="1" applyAlignment="1">
      <alignment horizontal="center"/>
    </xf>
    <xf numFmtId="37" fontId="12" fillId="0" borderId="4" xfId="0" applyNumberFormat="1" applyFont="1" applyBorder="1" applyAlignment="1">
      <alignment horizontal="center"/>
    </xf>
    <xf numFmtId="37" fontId="12" fillId="0" borderId="5" xfId="0" applyNumberFormat="1" applyFont="1" applyBorder="1" applyAlignment="1">
      <alignment horizontal="center"/>
    </xf>
    <xf numFmtId="9" fontId="12" fillId="0" borderId="0" xfId="2" applyFont="1"/>
    <xf numFmtId="9" fontId="12" fillId="0" borderId="3" xfId="2" applyFont="1" applyBorder="1"/>
    <xf numFmtId="9" fontId="12" fillId="0" borderId="4" xfId="2" applyFont="1" applyBorder="1"/>
    <xf numFmtId="9" fontId="12" fillId="2" borderId="6" xfId="2" applyFont="1" applyFill="1" applyBorder="1"/>
    <xf numFmtId="9" fontId="12" fillId="0" borderId="5" xfId="2" applyFont="1" applyBorder="1"/>
    <xf numFmtId="169" fontId="12" fillId="0" borderId="4" xfId="1" applyNumberFormat="1" applyFont="1" applyBorder="1"/>
    <xf numFmtId="169" fontId="12" fillId="2" borderId="6" xfId="1" applyNumberFormat="1" applyFont="1" applyFill="1" applyBorder="1"/>
    <xf numFmtId="168" fontId="4" fillId="0" borderId="3" xfId="2" applyNumberFormat="1" applyFont="1" applyBorder="1" applyAlignment="1">
      <alignment horizontal="right"/>
    </xf>
    <xf numFmtId="168" fontId="4" fillId="0" borderId="4" xfId="2" applyNumberFormat="1" applyFont="1" applyBorder="1" applyAlignment="1">
      <alignment horizontal="right"/>
    </xf>
    <xf numFmtId="168" fontId="4" fillId="2" borderId="6" xfId="2" applyNumberFormat="1" applyFont="1" applyFill="1" applyBorder="1" applyAlignment="1">
      <alignment horizontal="right"/>
    </xf>
    <xf numFmtId="168" fontId="4" fillId="0" borderId="5" xfId="2" applyNumberFormat="1" applyFont="1" applyBorder="1" applyAlignment="1">
      <alignment horizontal="right"/>
    </xf>
    <xf numFmtId="168" fontId="12" fillId="2" borderId="6" xfId="0" applyNumberFormat="1" applyFont="1" applyFill="1" applyBorder="1" applyAlignment="1">
      <alignment horizontal="right"/>
    </xf>
    <xf numFmtId="37" fontId="12" fillId="0" borderId="0" xfId="0" applyNumberFormat="1" applyFont="1" applyFill="1" applyBorder="1" applyAlignment="1">
      <alignment horizontal="right"/>
    </xf>
    <xf numFmtId="164" fontId="12" fillId="0" borderId="0" xfId="2" applyNumberFormat="1" applyFont="1" applyFill="1" applyBorder="1"/>
    <xf numFmtId="164" fontId="4" fillId="0" borderId="0" xfId="2" applyNumberFormat="1" applyFont="1" applyFill="1" applyBorder="1"/>
    <xf numFmtId="37" fontId="12" fillId="0" borderId="6" xfId="0" applyNumberFormat="1" applyFont="1" applyBorder="1" applyAlignment="1">
      <alignment horizontal="right"/>
    </xf>
    <xf numFmtId="37" fontId="12" fillId="2" borderId="6" xfId="0" applyNumberFormat="1" applyFont="1" applyFill="1" applyBorder="1"/>
    <xf numFmtId="9" fontId="12" fillId="0" borderId="0" xfId="2" applyFont="1" applyBorder="1"/>
    <xf numFmtId="168" fontId="4" fillId="0" borderId="0" xfId="0" applyNumberFormat="1" applyFont="1"/>
    <xf numFmtId="168" fontId="12" fillId="0" borderId="6" xfId="0" applyNumberFormat="1" applyFont="1" applyBorder="1" applyAlignment="1">
      <alignment horizontal="right"/>
    </xf>
    <xf numFmtId="168" fontId="12" fillId="2" borderId="6" xfId="0" applyNumberFormat="1" applyFont="1" applyFill="1" applyBorder="1"/>
    <xf numFmtId="37" fontId="2" fillId="0" borderId="0" xfId="0" applyNumberFormat="1" applyFont="1" applyFill="1" applyBorder="1"/>
    <xf numFmtId="164" fontId="3" fillId="0" borderId="0" xfId="2" applyNumberFormat="1" applyFont="1" applyBorder="1"/>
    <xf numFmtId="7" fontId="12" fillId="0" borderId="0" xfId="0" applyNumberFormat="1" applyFont="1"/>
    <xf numFmtId="37" fontId="9" fillId="0" borderId="5" xfId="0" applyNumberFormat="1" applyFont="1" applyBorder="1" applyAlignment="1">
      <alignment horizontal="center"/>
    </xf>
    <xf numFmtId="37" fontId="9" fillId="0" borderId="3" xfId="0" applyNumberFormat="1" applyFont="1" applyBorder="1" applyAlignment="1">
      <alignment horizontal="center"/>
    </xf>
    <xf numFmtId="10" fontId="12" fillId="0" borderId="0" xfId="2" applyNumberFormat="1" applyFont="1"/>
    <xf numFmtId="5" fontId="12" fillId="2" borderId="6" xfId="0" applyNumberFormat="1" applyFont="1" applyFill="1" applyBorder="1"/>
    <xf numFmtId="39" fontId="12" fillId="2" borderId="6" xfId="0" applyNumberFormat="1" applyFont="1" applyFill="1" applyBorder="1"/>
    <xf numFmtId="37" fontId="12" fillId="0" borderId="0" xfId="0" applyNumberFormat="1" applyFont="1" applyAlignment="1">
      <alignment horizontal="center"/>
    </xf>
    <xf numFmtId="170" fontId="3" fillId="0" borderId="0" xfId="0" applyNumberFormat="1" applyFont="1"/>
    <xf numFmtId="168" fontId="3" fillId="0" borderId="0" xfId="0" applyNumberFormat="1" applyFont="1"/>
    <xf numFmtId="168" fontId="4" fillId="2" borderId="7" xfId="0" applyNumberFormat="1" applyFont="1" applyFill="1" applyBorder="1"/>
    <xf numFmtId="37" fontId="12" fillId="0" borderId="8" xfId="0" applyNumberFormat="1" applyFont="1" applyBorder="1" applyAlignment="1">
      <alignment horizontal="center"/>
    </xf>
    <xf numFmtId="37" fontId="12" fillId="0" borderId="0" xfId="0" applyNumberFormat="1" applyFont="1" applyBorder="1" applyAlignment="1">
      <alignment horizontal="center"/>
    </xf>
    <xf numFmtId="9" fontId="12" fillId="0" borderId="3" xfId="2" applyFont="1" applyBorder="1" applyAlignment="1">
      <alignment horizontal="center"/>
    </xf>
    <xf numFmtId="9" fontId="12" fillId="0" borderId="4" xfId="2" applyFont="1" applyBorder="1" applyAlignment="1">
      <alignment horizontal="center"/>
    </xf>
    <xf numFmtId="9" fontId="12" fillId="0" borderId="5" xfId="2" applyFont="1" applyBorder="1" applyAlignment="1">
      <alignment horizontal="center"/>
    </xf>
    <xf numFmtId="37" fontId="12" fillId="2" borderId="9" xfId="0" applyNumberFormat="1" applyFont="1" applyFill="1" applyBorder="1"/>
    <xf numFmtId="37" fontId="12" fillId="2" borderId="10" xfId="0" applyNumberFormat="1" applyFont="1" applyFill="1" applyBorder="1"/>
    <xf numFmtId="37" fontId="12" fillId="0" borderId="3" xfId="0" applyNumberFormat="1" applyFont="1" applyBorder="1" applyAlignment="1">
      <alignment horizontal="center"/>
    </xf>
    <xf numFmtId="5" fontId="4" fillId="0" borderId="8" xfId="0" applyNumberFormat="1" applyFont="1" applyBorder="1"/>
    <xf numFmtId="5" fontId="4" fillId="0" borderId="1" xfId="0" applyNumberFormat="1" applyFont="1" applyBorder="1"/>
    <xf numFmtId="37" fontId="12" fillId="0" borderId="11" xfId="0" applyNumberFormat="1" applyFont="1" applyBorder="1" applyAlignment="1">
      <alignment horizontal="center"/>
    </xf>
    <xf numFmtId="5" fontId="4" fillId="0" borderId="4" xfId="0" applyNumberFormat="1" applyFont="1" applyBorder="1"/>
    <xf numFmtId="5" fontId="4" fillId="0" borderId="5" xfId="0" applyNumberFormat="1" applyFont="1" applyBorder="1"/>
    <xf numFmtId="37" fontId="12" fillId="0" borderId="12" xfId="0" applyNumberFormat="1" applyFont="1" applyBorder="1" applyAlignment="1">
      <alignment horizontal="center"/>
    </xf>
    <xf numFmtId="5" fontId="4" fillId="0" borderId="11" xfId="0" applyNumberFormat="1" applyFont="1" applyBorder="1"/>
    <xf numFmtId="37" fontId="12" fillId="0" borderId="3" xfId="0" applyNumberFormat="1" applyFont="1" applyBorder="1"/>
    <xf numFmtId="37" fontId="12" fillId="2" borderId="6" xfId="0" applyNumberFormat="1" applyFont="1" applyFill="1" applyBorder="1" applyAlignment="1">
      <alignment horizontal="center"/>
    </xf>
    <xf numFmtId="5" fontId="4" fillId="0" borderId="3" xfId="0" applyNumberFormat="1" applyFont="1" applyBorder="1"/>
    <xf numFmtId="5" fontId="4" fillId="0" borderId="12" xfId="0" applyNumberFormat="1" applyFont="1" applyBorder="1"/>
    <xf numFmtId="39" fontId="12" fillId="0" borderId="0" xfId="0" applyNumberFormat="1" applyFont="1" applyFill="1" applyBorder="1"/>
    <xf numFmtId="37" fontId="12" fillId="0" borderId="0" xfId="0" quotePrefix="1" applyNumberFormat="1" applyFont="1"/>
    <xf numFmtId="37" fontId="12" fillId="0" borderId="6" xfId="0" applyNumberFormat="1" applyFont="1" applyBorder="1"/>
    <xf numFmtId="37" fontId="9" fillId="0" borderId="0" xfId="0" applyNumberFormat="1" applyFont="1" applyAlignment="1">
      <alignment horizontal="center"/>
    </xf>
    <xf numFmtId="37" fontId="12" fillId="0" borderId="0" xfId="0" applyNumberFormat="1" applyFont="1" applyFill="1" applyBorder="1" applyAlignment="1">
      <alignment horizontal="center"/>
    </xf>
    <xf numFmtId="37" fontId="4" fillId="0" borderId="0" xfId="0" applyNumberFormat="1" applyFont="1" applyFill="1" applyBorder="1"/>
    <xf numFmtId="166" fontId="4" fillId="0" borderId="0" xfId="0" applyNumberFormat="1" applyFont="1" applyFill="1" applyBorder="1"/>
    <xf numFmtId="166" fontId="3" fillId="0" borderId="0" xfId="0" applyNumberFormat="1" applyFont="1" applyFill="1" applyBorder="1"/>
    <xf numFmtId="165" fontId="4" fillId="0" borderId="0" xfId="0" applyNumberFormat="1" applyFont="1" applyFill="1" applyBorder="1"/>
    <xf numFmtId="165" fontId="3" fillId="0" borderId="0" xfId="0" applyNumberFormat="1" applyFont="1" applyFill="1" applyBorder="1"/>
    <xf numFmtId="37" fontId="4" fillId="0" borderId="0" xfId="0" applyNumberFormat="1" applyFont="1" applyAlignment="1">
      <alignment horizontal="right"/>
    </xf>
    <xf numFmtId="9" fontId="4" fillId="0" borderId="0" xfId="2" applyFont="1" applyAlignment="1">
      <alignment horizontal="center"/>
    </xf>
    <xf numFmtId="37" fontId="16" fillId="0" borderId="0" xfId="0" applyNumberFormat="1" applyFont="1"/>
    <xf numFmtId="37" fontId="10" fillId="0" borderId="0" xfId="0" applyNumberFormat="1" applyFont="1"/>
    <xf numFmtId="37" fontId="12" fillId="0" borderId="1" xfId="0" applyNumberFormat="1" applyFont="1" applyBorder="1" applyAlignment="1">
      <alignment horizontal="center"/>
    </xf>
    <xf numFmtId="37" fontId="12" fillId="0" borderId="0" xfId="0" applyNumberFormat="1" applyFont="1" applyAlignment="1">
      <alignment horizontal="right"/>
    </xf>
    <xf numFmtId="37" fontId="3" fillId="0" borderId="0" xfId="0" applyNumberFormat="1" applyFont="1" applyAlignment="1">
      <alignment horizontal="left"/>
    </xf>
    <xf numFmtId="168" fontId="12" fillId="0" borderId="0" xfId="0" applyNumberFormat="1" applyFont="1" applyBorder="1" applyAlignment="1">
      <alignment horizontal="right"/>
    </xf>
    <xf numFmtId="168" fontId="11" fillId="0" borderId="0" xfId="0" applyNumberFormat="1" applyFont="1" applyBorder="1" applyAlignment="1">
      <alignment horizontal="right"/>
    </xf>
    <xf numFmtId="37" fontId="12" fillId="0" borderId="0" xfId="0" applyNumberFormat="1" applyFont="1" applyFill="1" applyBorder="1"/>
    <xf numFmtId="168" fontId="12" fillId="0" borderId="0" xfId="0" applyNumberFormat="1" applyFont="1" applyFill="1" applyBorder="1"/>
    <xf numFmtId="9" fontId="12" fillId="3" borderId="0" xfId="2" applyFont="1" applyFill="1" applyBorder="1" applyAlignment="1">
      <alignment horizontal="center"/>
    </xf>
    <xf numFmtId="3" fontId="12" fillId="0" borderId="0" xfId="0" applyNumberFormat="1" applyFont="1" applyFill="1" applyBorder="1"/>
    <xf numFmtId="168" fontId="4" fillId="0" borderId="0" xfId="0" applyNumberFormat="1" applyFont="1" applyFill="1" applyBorder="1"/>
    <xf numFmtId="168" fontId="12" fillId="0" borderId="0" xfId="0" applyNumberFormat="1" applyFont="1" applyFill="1" applyBorder="1" applyAlignment="1">
      <alignment horizontal="right"/>
    </xf>
    <xf numFmtId="37" fontId="12" fillId="0" borderId="2" xfId="0" applyNumberFormat="1" applyFont="1" applyBorder="1"/>
    <xf numFmtId="9" fontId="12" fillId="0" borderId="0" xfId="2" applyFont="1" applyFill="1" applyBorder="1"/>
    <xf numFmtId="37" fontId="9" fillId="0" borderId="0" xfId="0" applyNumberFormat="1" applyFont="1" applyFill="1" applyBorder="1" applyAlignment="1">
      <alignment horizontal="center"/>
    </xf>
    <xf numFmtId="10" fontId="12" fillId="0" borderId="0" xfId="2" applyNumberFormat="1" applyFont="1" applyFill="1" applyBorder="1"/>
    <xf numFmtId="37" fontId="12" fillId="0" borderId="13" xfId="0" applyNumberFormat="1" applyFont="1" applyBorder="1" applyAlignment="1">
      <alignment horizontal="center"/>
    </xf>
    <xf numFmtId="37" fontId="12" fillId="0" borderId="14" xfId="0" applyNumberFormat="1" applyFont="1" applyBorder="1" applyAlignment="1">
      <alignment horizontal="center"/>
    </xf>
    <xf numFmtId="5" fontId="4" fillId="0" borderId="14" xfId="0" applyNumberFormat="1" applyFont="1" applyBorder="1"/>
    <xf numFmtId="37" fontId="9" fillId="0" borderId="13" xfId="0" applyNumberFormat="1" applyFont="1" applyFill="1" applyBorder="1" applyAlignment="1">
      <alignment horizontal="center"/>
    </xf>
    <xf numFmtId="37" fontId="9" fillId="0" borderId="0" xfId="0" applyNumberFormat="1" applyFont="1" applyFill="1" applyBorder="1"/>
    <xf numFmtId="37" fontId="9" fillId="0" borderId="15" xfId="0" applyNumberFormat="1" applyFont="1" applyFill="1" applyBorder="1" applyAlignment="1">
      <alignment horizontal="center"/>
    </xf>
    <xf numFmtId="37" fontId="9" fillId="0" borderId="2" xfId="0" applyNumberFormat="1" applyFont="1" applyFill="1" applyBorder="1" applyAlignment="1">
      <alignment horizontal="center"/>
    </xf>
    <xf numFmtId="37" fontId="9" fillId="0" borderId="16" xfId="0" applyNumberFormat="1" applyFont="1" applyFill="1" applyBorder="1" applyAlignment="1">
      <alignment horizontal="center"/>
    </xf>
    <xf numFmtId="37" fontId="9" fillId="0" borderId="0" xfId="0" applyNumberFormat="1" applyFont="1" applyFill="1" applyBorder="1" applyAlignment="1">
      <alignment horizontal="left"/>
    </xf>
    <xf numFmtId="37" fontId="9" fillId="0" borderId="15" xfId="0" applyNumberFormat="1" applyFont="1" applyFill="1" applyBorder="1"/>
    <xf numFmtId="7" fontId="12" fillId="0" borderId="0" xfId="0" applyNumberFormat="1" applyFont="1" applyFill="1" applyBorder="1" applyAlignment="1">
      <alignment horizontal="center"/>
    </xf>
    <xf numFmtId="170" fontId="12" fillId="0" borderId="0" xfId="2" applyNumberFormat="1" applyFont="1" applyFill="1" applyBorder="1" applyAlignment="1">
      <alignment horizontal="center"/>
    </xf>
    <xf numFmtId="171" fontId="15" fillId="0" borderId="15" xfId="0" applyNumberFormat="1" applyFont="1" applyFill="1" applyBorder="1"/>
    <xf numFmtId="3" fontId="12" fillId="0" borderId="0" xfId="2" applyNumberFormat="1" applyFont="1" applyFill="1" applyBorder="1" applyAlignment="1">
      <alignment horizontal="center"/>
    </xf>
    <xf numFmtId="171" fontId="15" fillId="0" borderId="17" xfId="0" applyNumberFormat="1" applyFont="1" applyFill="1" applyBorder="1"/>
    <xf numFmtId="39" fontId="4" fillId="0" borderId="0" xfId="0" applyNumberFormat="1" applyFont="1" applyFill="1" applyBorder="1"/>
    <xf numFmtId="39" fontId="2" fillId="0" borderId="0" xfId="0" applyNumberFormat="1" applyFont="1" applyFill="1" applyBorder="1"/>
    <xf numFmtId="37" fontId="3" fillId="0" borderId="0" xfId="0" applyNumberFormat="1" applyFont="1" applyFill="1" applyAlignment="1">
      <alignment horizontal="left"/>
    </xf>
    <xf numFmtId="37" fontId="3" fillId="0" borderId="0" xfId="0" applyNumberFormat="1" applyFont="1" applyFill="1"/>
    <xf numFmtId="39" fontId="9" fillId="0" borderId="0" xfId="0" applyNumberFormat="1" applyFont="1" applyFill="1" applyBorder="1" applyAlignment="1">
      <alignment horizontal="left"/>
    </xf>
    <xf numFmtId="39" fontId="12" fillId="0" borderId="0" xfId="0" applyNumberFormat="1" applyFont="1" applyFill="1" applyBorder="1" applyAlignment="1">
      <alignment horizontal="center"/>
    </xf>
    <xf numFmtId="39" fontId="12" fillId="0" borderId="0" xfId="2" applyNumberFormat="1" applyFont="1" applyFill="1" applyBorder="1" applyAlignment="1">
      <alignment horizontal="center"/>
    </xf>
    <xf numFmtId="39" fontId="3" fillId="0" borderId="0" xfId="0" applyNumberFormat="1" applyFont="1" applyFill="1" applyBorder="1"/>
    <xf numFmtId="167" fontId="2" fillId="0" borderId="0" xfId="0" applyNumberFormat="1" applyFont="1"/>
    <xf numFmtId="5" fontId="17" fillId="2" borderId="18" xfId="0" applyNumberFormat="1" applyFont="1" applyFill="1" applyBorder="1"/>
    <xf numFmtId="5" fontId="4" fillId="4" borderId="6" xfId="0" applyNumberFormat="1" applyFont="1" applyFill="1" applyBorder="1"/>
    <xf numFmtId="10" fontId="4" fillId="4" borderId="6" xfId="2" applyNumberFormat="1" applyFont="1" applyFill="1" applyBorder="1"/>
    <xf numFmtId="39" fontId="4" fillId="4" borderId="6" xfId="0" applyNumberFormat="1" applyFont="1" applyFill="1" applyBorder="1"/>
    <xf numFmtId="39" fontId="4" fillId="0" borderId="0" xfId="0" applyNumberFormat="1" applyFont="1"/>
    <xf numFmtId="37" fontId="4" fillId="0" borderId="0" xfId="0" applyNumberFormat="1" applyFont="1" applyFill="1" applyAlignment="1">
      <alignment horizontal="center"/>
    </xf>
    <xf numFmtId="37" fontId="4" fillId="0" borderId="0" xfId="0" quotePrefix="1" applyNumberFormat="1" applyFont="1" applyFill="1" applyAlignment="1">
      <alignment horizontal="center"/>
    </xf>
    <xf numFmtId="37" fontId="4" fillId="0" borderId="0" xfId="0" applyNumberFormat="1" applyFont="1" applyFill="1" applyAlignment="1">
      <alignment horizontal="left"/>
    </xf>
    <xf numFmtId="37" fontId="14" fillId="0" borderId="0" xfId="0" applyNumberFormat="1" applyFont="1" applyFill="1" applyAlignment="1">
      <alignment horizontal="left"/>
    </xf>
    <xf numFmtId="37" fontId="4" fillId="4" borderId="9" xfId="0" applyNumberFormat="1" applyFont="1" applyFill="1" applyBorder="1" applyAlignment="1">
      <alignment horizontal="left"/>
    </xf>
    <xf numFmtId="5" fontId="4" fillId="4" borderId="19" xfId="0" applyNumberFormat="1" applyFont="1" applyFill="1" applyBorder="1"/>
    <xf numFmtId="37" fontId="4" fillId="4" borderId="9" xfId="0" applyNumberFormat="1" applyFont="1" applyFill="1" applyBorder="1"/>
    <xf numFmtId="37" fontId="3" fillId="0" borderId="0" xfId="0" applyNumberFormat="1" applyFont="1" applyFill="1" applyBorder="1"/>
    <xf numFmtId="170" fontId="12" fillId="0" borderId="12" xfId="2" applyNumberFormat="1" applyFont="1" applyBorder="1"/>
    <xf numFmtId="170" fontId="12" fillId="0" borderId="11" xfId="2" applyNumberFormat="1" applyFont="1" applyBorder="1"/>
    <xf numFmtId="170" fontId="12" fillId="2" borderId="9" xfId="2" applyNumberFormat="1" applyFont="1" applyFill="1" applyBorder="1"/>
    <xf numFmtId="170" fontId="12" fillId="0" borderId="8" xfId="2" applyNumberFormat="1" applyFont="1" applyBorder="1"/>
    <xf numFmtId="169" fontId="12" fillId="0" borderId="3" xfId="1" applyNumberFormat="1" applyFont="1" applyBorder="1"/>
    <xf numFmtId="169" fontId="12" fillId="0" borderId="5" xfId="1" applyNumberFormat="1" applyFont="1" applyBorder="1"/>
    <xf numFmtId="168" fontId="4" fillId="0" borderId="3" xfId="0" applyNumberFormat="1" applyFont="1" applyBorder="1"/>
    <xf numFmtId="168" fontId="4" fillId="0" borderId="4" xfId="0" applyNumberFormat="1" applyFont="1" applyBorder="1"/>
    <xf numFmtId="168" fontId="4" fillId="2" borderId="6" xfId="0" applyNumberFormat="1" applyFont="1" applyFill="1" applyBorder="1"/>
    <xf numFmtId="168" fontId="4" fillId="0" borderId="5" xfId="0" applyNumberFormat="1" applyFont="1" applyBorder="1"/>
    <xf numFmtId="164" fontId="12" fillId="0" borderId="12" xfId="2" applyNumberFormat="1" applyFont="1" applyBorder="1"/>
    <xf numFmtId="164" fontId="12" fillId="0" borderId="11" xfId="2" applyNumberFormat="1" applyFont="1" applyBorder="1"/>
    <xf numFmtId="164" fontId="12" fillId="2" borderId="9" xfId="2" applyNumberFormat="1" applyFont="1" applyFill="1" applyBorder="1"/>
    <xf numFmtId="164" fontId="12" fillId="0" borderId="8" xfId="2" applyNumberFormat="1" applyFont="1" applyBorder="1"/>
    <xf numFmtId="168" fontId="12" fillId="0" borderId="12" xfId="2" applyNumberFormat="1" applyFont="1" applyBorder="1"/>
    <xf numFmtId="168" fontId="12" fillId="0" borderId="11" xfId="2" applyNumberFormat="1" applyFont="1" applyBorder="1"/>
    <xf numFmtId="168" fontId="12" fillId="2" borderId="9" xfId="2" applyNumberFormat="1" applyFont="1" applyFill="1" applyBorder="1"/>
    <xf numFmtId="168" fontId="12" fillId="0" borderId="8" xfId="2" applyNumberFormat="1" applyFont="1" applyBorder="1"/>
    <xf numFmtId="37" fontId="17" fillId="0" borderId="0" xfId="0" applyNumberFormat="1" applyFont="1"/>
    <xf numFmtId="37" fontId="12" fillId="0" borderId="2" xfId="0" applyNumberFormat="1" applyFont="1" applyBorder="1" applyAlignment="1">
      <alignment horizontal="center"/>
    </xf>
    <xf numFmtId="9" fontId="3" fillId="0" borderId="0" xfId="2" applyNumberFormat="1" applyFont="1"/>
    <xf numFmtId="5" fontId="12" fillId="0" borderId="7" xfId="0" quotePrefix="1" applyNumberFormat="1" applyFont="1" applyBorder="1"/>
    <xf numFmtId="37" fontId="11" fillId="0" borderId="2" xfId="0" applyNumberFormat="1" applyFont="1" applyBorder="1"/>
    <xf numFmtId="37" fontId="2" fillId="0" borderId="2" xfId="0" applyNumberFormat="1" applyFont="1" applyBorder="1"/>
    <xf numFmtId="37" fontId="3" fillId="0" borderId="2" xfId="0" applyNumberFormat="1" applyFont="1" applyBorder="1" applyAlignment="1">
      <alignment horizontal="left"/>
    </xf>
    <xf numFmtId="37" fontId="12" fillId="0" borderId="20" xfId="0" applyNumberFormat="1" applyFont="1" applyBorder="1"/>
    <xf numFmtId="37" fontId="4" fillId="0" borderId="21" xfId="0" applyNumberFormat="1" applyFont="1" applyBorder="1"/>
    <xf numFmtId="10" fontId="4" fillId="4" borderId="19" xfId="2" applyNumberFormat="1" applyFont="1" applyFill="1" applyBorder="1"/>
    <xf numFmtId="170" fontId="4" fillId="0" borderId="0" xfId="2" applyNumberFormat="1" applyFont="1"/>
    <xf numFmtId="9" fontId="12" fillId="2" borderId="6" xfId="2" applyFont="1" applyFill="1" applyBorder="1" applyAlignment="1">
      <alignment horizontal="center"/>
    </xf>
    <xf numFmtId="5" fontId="4" fillId="2" borderId="6" xfId="0" applyNumberFormat="1" applyFont="1" applyFill="1" applyBorder="1"/>
    <xf numFmtId="5" fontId="4" fillId="0" borderId="6" xfId="0" applyNumberFormat="1" applyFont="1" applyBorder="1"/>
    <xf numFmtId="5" fontId="4" fillId="0" borderId="3" xfId="2" applyNumberFormat="1" applyFont="1" applyBorder="1" applyAlignment="1">
      <alignment horizontal="right"/>
    </xf>
    <xf numFmtId="5" fontId="4" fillId="0" borderId="4" xfId="2" applyNumberFormat="1" applyFont="1" applyBorder="1" applyAlignment="1">
      <alignment horizontal="right"/>
    </xf>
    <xf numFmtId="5" fontId="4" fillId="2" borderId="6" xfId="2" applyNumberFormat="1" applyFont="1" applyFill="1" applyBorder="1" applyAlignment="1">
      <alignment horizontal="right"/>
    </xf>
    <xf numFmtId="5" fontId="4" fillId="0" borderId="5" xfId="2" applyNumberFormat="1" applyFont="1" applyBorder="1" applyAlignment="1">
      <alignment horizontal="right"/>
    </xf>
    <xf numFmtId="3" fontId="12" fillId="0" borderId="0" xfId="0" applyNumberFormat="1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168" fontId="12" fillId="0" borderId="0" xfId="2" applyNumberFormat="1" applyFont="1" applyFill="1" applyBorder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9" fontId="12" fillId="0" borderId="0" xfId="2" applyNumberFormat="1" applyFont="1" applyFill="1" applyBorder="1" applyAlignment="1">
      <alignment horizontal="center"/>
    </xf>
    <xf numFmtId="0" fontId="0" fillId="0" borderId="15" xfId="0" applyBorder="1"/>
    <xf numFmtId="37" fontId="9" fillId="0" borderId="22" xfId="0" applyNumberFormat="1" applyFont="1" applyFill="1" applyBorder="1" applyAlignment="1">
      <alignment horizontal="center"/>
    </xf>
    <xf numFmtId="37" fontId="9" fillId="0" borderId="4" xfId="0" applyNumberFormat="1" applyFont="1" applyFill="1" applyBorder="1" applyAlignment="1">
      <alignment horizontal="center"/>
    </xf>
    <xf numFmtId="0" fontId="20" fillId="0" borderId="0" xfId="0" applyFont="1"/>
    <xf numFmtId="37" fontId="4" fillId="0" borderId="0" xfId="0" applyNumberFormat="1" applyFont="1" applyBorder="1" applyAlignment="1">
      <alignment horizontal="left"/>
    </xf>
    <xf numFmtId="37" fontId="3" fillId="0" borderId="0" xfId="0" applyNumberFormat="1" applyFont="1" applyFill="1" applyBorder="1" applyAlignment="1">
      <alignment horizontal="left"/>
    </xf>
    <xf numFmtId="37" fontId="8" fillId="0" borderId="0" xfId="0" applyNumberFormat="1" applyFont="1" applyFill="1" applyBorder="1"/>
    <xf numFmtId="37" fontId="3" fillId="0" borderId="0" xfId="0" quotePrefix="1" applyNumberFormat="1" applyFont="1"/>
    <xf numFmtId="164" fontId="2" fillId="0" borderId="0" xfId="0" applyNumberFormat="1" applyFont="1"/>
    <xf numFmtId="37" fontId="3" fillId="0" borderId="1" xfId="0" applyNumberFormat="1" applyFont="1" applyBorder="1"/>
    <xf numFmtId="37" fontId="2" fillId="0" borderId="1" xfId="0" applyNumberFormat="1" applyFont="1" applyBorder="1"/>
    <xf numFmtId="37" fontId="4" fillId="0" borderId="9" xfId="0" applyNumberFormat="1" applyFont="1" applyBorder="1"/>
    <xf numFmtId="37" fontId="2" fillId="0" borderId="19" xfId="0" applyNumberFormat="1" applyFont="1" applyBorder="1"/>
    <xf numFmtId="37" fontId="4" fillId="5" borderId="21" xfId="0" applyNumberFormat="1" applyFont="1" applyFill="1" applyBorder="1"/>
    <xf numFmtId="37" fontId="4" fillId="5" borderId="20" xfId="0" applyNumberFormat="1" applyFont="1" applyFill="1" applyBorder="1"/>
    <xf numFmtId="37" fontId="4" fillId="0" borderId="0" xfId="0" applyNumberFormat="1" applyFont="1" applyAlignment="1">
      <alignment horizontal="center"/>
    </xf>
    <xf numFmtId="10" fontId="3" fillId="0" borderId="0" xfId="0" applyNumberFormat="1" applyFont="1"/>
    <xf numFmtId="37" fontId="4" fillId="0" borderId="9" xfId="0" applyNumberFormat="1" applyFont="1" applyBorder="1" applyAlignment="1">
      <alignment horizontal="center"/>
    </xf>
    <xf numFmtId="37" fontId="4" fillId="0" borderId="19" xfId="0" applyNumberFormat="1" applyFont="1" applyBorder="1"/>
    <xf numFmtId="37" fontId="4" fillId="5" borderId="21" xfId="0" applyNumberFormat="1" applyFont="1" applyFill="1" applyBorder="1" applyAlignment="1">
      <alignment horizontal="center"/>
    </xf>
    <xf numFmtId="37" fontId="9" fillId="0" borderId="2" xfId="0" applyNumberFormat="1" applyFont="1" applyFill="1" applyBorder="1" applyAlignment="1"/>
    <xf numFmtId="37" fontId="9" fillId="0" borderId="0" xfId="0" applyNumberFormat="1" applyFont="1" applyFill="1" applyBorder="1" applyAlignment="1"/>
    <xf numFmtId="37" fontId="12" fillId="0" borderId="19" xfId="0" applyNumberFormat="1" applyFont="1" applyBorder="1" applyAlignment="1">
      <alignment horizontal="center"/>
    </xf>
    <xf numFmtId="164" fontId="4" fillId="2" borderId="6" xfId="2" applyNumberFormat="1" applyFont="1" applyFill="1" applyBorder="1" applyAlignment="1">
      <alignment horizontal="center"/>
    </xf>
    <xf numFmtId="164" fontId="4" fillId="2" borderId="10" xfId="2" applyNumberFormat="1" applyFont="1" applyFill="1" applyBorder="1" applyAlignment="1">
      <alignment horizontal="center"/>
    </xf>
    <xf numFmtId="164" fontId="4" fillId="2" borderId="19" xfId="2" applyNumberFormat="1" applyFont="1" applyFill="1" applyBorder="1" applyAlignment="1">
      <alignment horizontal="center"/>
    </xf>
    <xf numFmtId="37" fontId="14" fillId="0" borderId="0" xfId="0" applyNumberFormat="1" applyFont="1" applyFill="1" applyAlignment="1">
      <alignment horizontal="center"/>
    </xf>
    <xf numFmtId="22" fontId="18" fillId="0" borderId="0" xfId="0" applyNumberFormat="1" applyFont="1" applyFill="1" applyAlignment="1">
      <alignment horizontal="left"/>
    </xf>
    <xf numFmtId="37" fontId="9" fillId="0" borderId="9" xfId="0" applyNumberFormat="1" applyFont="1" applyBorder="1" applyAlignment="1">
      <alignment horizontal="center"/>
    </xf>
    <xf numFmtId="37" fontId="9" fillId="0" borderId="19" xfId="0" applyNumberFormat="1" applyFont="1" applyBorder="1" applyAlignment="1">
      <alignment horizontal="center"/>
    </xf>
    <xf numFmtId="37" fontId="12" fillId="0" borderId="0" xfId="0" applyNumberFormat="1" applyFont="1" applyFill="1" applyBorder="1" applyAlignment="1">
      <alignment horizontal="center"/>
    </xf>
    <xf numFmtId="37" fontId="12" fillId="0" borderId="0" xfId="0" applyNumberFormat="1" applyFont="1" applyAlignment="1">
      <alignment horizontal="center"/>
    </xf>
    <xf numFmtId="37" fontId="12" fillId="0" borderId="2" xfId="0" applyNumberFormat="1" applyFont="1" applyBorder="1" applyAlignment="1">
      <alignment horizontal="center"/>
    </xf>
    <xf numFmtId="37" fontId="12" fillId="0" borderId="0" xfId="0" applyNumberFormat="1" applyFont="1" applyBorder="1" applyAlignment="1">
      <alignment horizontal="center"/>
    </xf>
    <xf numFmtId="37" fontId="12" fillId="0" borderId="9" xfId="0" applyNumberFormat="1" applyFont="1" applyBorder="1" applyAlignment="1">
      <alignment horizontal="center"/>
    </xf>
    <xf numFmtId="37" fontId="12" fillId="0" borderId="10" xfId="0" applyNumberFormat="1" applyFont="1" applyBorder="1" applyAlignment="1">
      <alignment horizontal="center"/>
    </xf>
    <xf numFmtId="37" fontId="9" fillId="0" borderId="0" xfId="0" applyNumberFormat="1" applyFont="1" applyFill="1" applyBorder="1" applyAlignment="1">
      <alignment horizontal="right" wrapText="1"/>
    </xf>
    <xf numFmtId="37" fontId="9" fillId="0" borderId="15" xfId="0" applyNumberFormat="1" applyFont="1" applyFill="1" applyBorder="1" applyAlignment="1">
      <alignment horizontal="right" wrapText="1"/>
    </xf>
    <xf numFmtId="14" fontId="4" fillId="0" borderId="0" xfId="0" quotePrefix="1" applyNumberFormat="1" applyFont="1" applyFill="1" applyAlignme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Sensitivity Analysis</a:t>
            </a:r>
          </a:p>
        </c:rich>
      </c:tx>
      <c:layout>
        <c:manualLayout>
          <c:xMode val="edge"/>
          <c:yMode val="edge"/>
          <c:x val="0.37868175181174046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76858345021048"/>
          <c:y val="0.18965570462830186"/>
          <c:w val="0.6493688639551195"/>
          <c:h val="0.71264567799725564"/>
        </c:manualLayout>
      </c:layout>
      <c:scatterChart>
        <c:scatterStyle val="smoothMarker"/>
        <c:varyColors val="0"/>
        <c:ser>
          <c:idx val="0"/>
          <c:order val="0"/>
          <c:tx>
            <c:v>Sales Price</c:v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'12problem'!$B$212:$B$216</c:f>
              <c:numCache>
                <c:formatCode>0%</c:formatCode>
                <c:ptCount val="5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'12problem'!$C$212:$C$216</c:f>
              <c:numCache>
                <c:formatCode>"$"#,##0_);\("$"#,##0\)</c:formatCode>
                <c:ptCount val="5"/>
                <c:pt idx="0">
                  <c:v>-40599.849737039825</c:v>
                </c:pt>
                <c:pt idx="1">
                  <c:v>-18292.7873779113</c:v>
                </c:pt>
                <c:pt idx="2">
                  <c:v>4014.2749812171096</c:v>
                </c:pt>
                <c:pt idx="3">
                  <c:v>26321.337340345577</c:v>
                </c:pt>
                <c:pt idx="4">
                  <c:v>48628.399699474045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28-4D2D-98F7-CBE87A051C01}"/>
            </c:ext>
          </c:extLst>
        </c:ser>
        <c:ser>
          <c:idx val="1"/>
          <c:order val="1"/>
          <c:tx>
            <c:v>Variable Costs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'12problem'!$B$212:$B$216</c:f>
              <c:numCache>
                <c:formatCode>0%</c:formatCode>
                <c:ptCount val="5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'12problem'!$D$212:$D$216</c:f>
              <c:numCache>
                <c:formatCode>"$"#,##0_);\("$"#,##0\)</c:formatCode>
                <c:ptCount val="5"/>
                <c:pt idx="0">
                  <c:v>70935.462058602541</c:v>
                </c:pt>
                <c:pt idx="1">
                  <c:v>37474.868519909796</c:v>
                </c:pt>
                <c:pt idx="2">
                  <c:v>4014.2749812171096</c:v>
                </c:pt>
                <c:pt idx="3">
                  <c:v>-29446.318557475606</c:v>
                </c:pt>
                <c:pt idx="4">
                  <c:v>-62906.912096168322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28-4D2D-98F7-CBE87A051C01}"/>
            </c:ext>
          </c:extLst>
        </c:ser>
        <c:ser>
          <c:idx val="2"/>
          <c:order val="2"/>
          <c:tx>
            <c:v>Unit Sales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'12problem'!$B$212:$B$216</c:f>
              <c:numCache>
                <c:formatCode>0%</c:formatCode>
                <c:ptCount val="5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'12problem'!$E$212:$E$216</c:f>
              <c:numCache>
                <c:formatCode>"$"#,##0_);\("$"#,##0\)</c:formatCode>
                <c:ptCount val="5"/>
                <c:pt idx="0">
                  <c:v>-40599.849737039825</c:v>
                </c:pt>
                <c:pt idx="1">
                  <c:v>-18292.787377911387</c:v>
                </c:pt>
                <c:pt idx="2">
                  <c:v>4014.2749812171096</c:v>
                </c:pt>
                <c:pt idx="3">
                  <c:v>26321.337340345635</c:v>
                </c:pt>
                <c:pt idx="4">
                  <c:v>48628.399699474045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428-4D2D-98F7-CBE87A051C01}"/>
            </c:ext>
          </c:extLst>
        </c:ser>
        <c:ser>
          <c:idx val="3"/>
          <c:order val="3"/>
          <c:tx>
            <c:v>Fixed Costs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'12problem'!$B$212:$B$216</c:f>
              <c:numCache>
                <c:formatCode>0%</c:formatCode>
                <c:ptCount val="5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'12problem'!$F$212:$F$216</c:f>
              <c:numCache>
                <c:formatCode>"$"#,##0_);\("$"#,##0\)</c:formatCode>
                <c:ptCount val="5"/>
                <c:pt idx="0">
                  <c:v>24903.831705484597</c:v>
                </c:pt>
                <c:pt idx="1">
                  <c:v>14459.053343350824</c:v>
                </c:pt>
                <c:pt idx="2">
                  <c:v>4014.2749812171096</c:v>
                </c:pt>
                <c:pt idx="3">
                  <c:v>-6430.5033809166343</c:v>
                </c:pt>
                <c:pt idx="4">
                  <c:v>-16875.281743050378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28-4D2D-98F7-CBE87A051C01}"/>
            </c:ext>
          </c:extLst>
        </c:ser>
        <c:ser>
          <c:idx val="4"/>
          <c:order val="4"/>
          <c:tx>
            <c:v>WACC</c:v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'12problem'!$B$212:$B$216</c:f>
              <c:numCache>
                <c:formatCode>0%</c:formatCode>
                <c:ptCount val="5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'12problem'!$G$212:$G$216</c:f>
              <c:numCache>
                <c:formatCode>"$"#,##0_);\("$"#,##0\)</c:formatCode>
                <c:ptCount val="5"/>
                <c:pt idx="0">
                  <c:v>11568.739521414391</c:v>
                </c:pt>
                <c:pt idx="1">
                  <c:v>7733.2824207025114</c:v>
                </c:pt>
                <c:pt idx="2">
                  <c:v>4014.2749812171096</c:v>
                </c:pt>
                <c:pt idx="3">
                  <c:v>407.00671453043469</c:v>
                </c:pt>
                <c:pt idx="4">
                  <c:v>-3092.998360058351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428-4D2D-98F7-CBE87A051C01}"/>
            </c:ext>
          </c:extLst>
        </c:ser>
        <c:ser>
          <c:idx val="5"/>
          <c:order val="5"/>
          <c:tx>
            <c:v>Equipment Cost</c:v>
          </c:tx>
          <c:spPr>
            <a:ln w="381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'12problem'!$B$212:$B$216</c:f>
              <c:numCache>
                <c:formatCode>0%</c:formatCode>
                <c:ptCount val="5"/>
                <c:pt idx="0">
                  <c:v>-0.2</c:v>
                </c:pt>
                <c:pt idx="1">
                  <c:v>-0.1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'12problem'!$H$212:$H$216</c:f>
              <c:numCache>
                <c:formatCode>"$"#,##0_);\("$"#,##0\)</c:formatCode>
                <c:ptCount val="5"/>
                <c:pt idx="0">
                  <c:v>27293.613824192318</c:v>
                </c:pt>
                <c:pt idx="1">
                  <c:v>15653.944402704714</c:v>
                </c:pt>
                <c:pt idx="2">
                  <c:v>4014.2749812171096</c:v>
                </c:pt>
                <c:pt idx="3">
                  <c:v>-7625.3944402704947</c:v>
                </c:pt>
                <c:pt idx="4">
                  <c:v>-19265.063861758128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428-4D2D-98F7-CBE87A051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347080"/>
        <c:axId val="444345904"/>
      </c:scatterChart>
      <c:valAx>
        <c:axId val="444347080"/>
        <c:scaling>
          <c:orientation val="minMax"/>
          <c:max val="0.2"/>
          <c:min val="-0.2"/>
        </c:scaling>
        <c:delete val="0"/>
        <c:axPos val="b"/>
        <c:numFmt formatCode="0%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44345904"/>
        <c:crosses val="autoZero"/>
        <c:crossBetween val="midCat"/>
        <c:majorUnit val="0.1"/>
      </c:valAx>
      <c:valAx>
        <c:axId val="444345904"/>
        <c:scaling>
          <c:orientation val="minMax"/>
          <c:max val="80000"/>
          <c:min val="-5000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NPV</a:t>
                </a:r>
              </a:p>
            </c:rich>
          </c:tx>
          <c:layout>
            <c:manualLayout>
              <c:xMode val="edge"/>
              <c:yMode val="edge"/>
              <c:x val="0.16409538398143933"/>
              <c:y val="9.4827887893323706E-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_);\(&quot;$&quot;#,##0\)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44347080"/>
        <c:crosses val="autoZero"/>
        <c:crossBetween val="midCat"/>
        <c:maj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07" name="Line 1">
          <a:extLst>
            <a:ext uri="{FF2B5EF4-FFF2-40B4-BE49-F238E27FC236}">
              <a16:creationId xmlns:a16="http://schemas.microsoft.com/office/drawing/2014/main" id="{00000000-0008-0000-0000-000043A50000}"/>
            </a:ext>
          </a:extLst>
        </xdr:cNvPr>
        <xdr:cNvSpPr>
          <a:spLocks noChangeShapeType="1"/>
        </xdr:cNvSpPr>
      </xdr:nvSpPr>
      <xdr:spPr bwMode="auto">
        <a:xfrm flipH="1"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08" name="Line 3">
          <a:extLst>
            <a:ext uri="{FF2B5EF4-FFF2-40B4-BE49-F238E27FC236}">
              <a16:creationId xmlns:a16="http://schemas.microsoft.com/office/drawing/2014/main" id="{00000000-0008-0000-0000-000044A50000}"/>
            </a:ext>
          </a:extLst>
        </xdr:cNvPr>
        <xdr:cNvSpPr>
          <a:spLocks noChangeShapeType="1"/>
        </xdr:cNvSpPr>
      </xdr:nvSpPr>
      <xdr:spPr bwMode="auto">
        <a:xfrm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295275</xdr:colOff>
      <xdr:row>219</xdr:row>
      <xdr:rowOff>0</xdr:rowOff>
    </xdr:from>
    <xdr:to>
      <xdr:col>1</xdr:col>
      <xdr:colOff>295275</xdr:colOff>
      <xdr:row>219</xdr:row>
      <xdr:rowOff>0</xdr:rowOff>
    </xdr:to>
    <xdr:sp macro="" textlink="">
      <xdr:nvSpPr>
        <xdr:cNvPr id="42309" name="Line 5">
          <a:extLst>
            <a:ext uri="{FF2B5EF4-FFF2-40B4-BE49-F238E27FC236}">
              <a16:creationId xmlns:a16="http://schemas.microsoft.com/office/drawing/2014/main" id="{00000000-0008-0000-0000-000045A50000}"/>
            </a:ext>
          </a:extLst>
        </xdr:cNvPr>
        <xdr:cNvSpPr>
          <a:spLocks noChangeShapeType="1"/>
        </xdr:cNvSpPr>
      </xdr:nvSpPr>
      <xdr:spPr bwMode="auto">
        <a:xfrm flipH="1">
          <a:off x="10763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10" name="Line 6">
          <a:extLst>
            <a:ext uri="{FF2B5EF4-FFF2-40B4-BE49-F238E27FC236}">
              <a16:creationId xmlns:a16="http://schemas.microsoft.com/office/drawing/2014/main" id="{00000000-0008-0000-0000-000046A50000}"/>
            </a:ext>
          </a:extLst>
        </xdr:cNvPr>
        <xdr:cNvSpPr>
          <a:spLocks noChangeShapeType="1"/>
        </xdr:cNvSpPr>
      </xdr:nvSpPr>
      <xdr:spPr bwMode="auto">
        <a:xfrm flipH="1"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11" name="Line 7">
          <a:extLst>
            <a:ext uri="{FF2B5EF4-FFF2-40B4-BE49-F238E27FC236}">
              <a16:creationId xmlns:a16="http://schemas.microsoft.com/office/drawing/2014/main" id="{00000000-0008-0000-0000-000047A50000}"/>
            </a:ext>
          </a:extLst>
        </xdr:cNvPr>
        <xdr:cNvSpPr>
          <a:spLocks noChangeShapeType="1"/>
        </xdr:cNvSpPr>
      </xdr:nvSpPr>
      <xdr:spPr bwMode="auto">
        <a:xfrm flipH="1"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12" name="Line 8">
          <a:extLst>
            <a:ext uri="{FF2B5EF4-FFF2-40B4-BE49-F238E27FC236}">
              <a16:creationId xmlns:a16="http://schemas.microsoft.com/office/drawing/2014/main" id="{00000000-0008-0000-0000-000048A50000}"/>
            </a:ext>
          </a:extLst>
        </xdr:cNvPr>
        <xdr:cNvSpPr>
          <a:spLocks noChangeShapeType="1"/>
        </xdr:cNvSpPr>
      </xdr:nvSpPr>
      <xdr:spPr bwMode="auto">
        <a:xfrm flipH="1"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295275</xdr:colOff>
      <xdr:row>219</xdr:row>
      <xdr:rowOff>0</xdr:rowOff>
    </xdr:from>
    <xdr:to>
      <xdr:col>1</xdr:col>
      <xdr:colOff>295275</xdr:colOff>
      <xdr:row>219</xdr:row>
      <xdr:rowOff>0</xdr:rowOff>
    </xdr:to>
    <xdr:sp macro="" textlink="">
      <xdr:nvSpPr>
        <xdr:cNvPr id="42313" name="Line 9">
          <a:extLst>
            <a:ext uri="{FF2B5EF4-FFF2-40B4-BE49-F238E27FC236}">
              <a16:creationId xmlns:a16="http://schemas.microsoft.com/office/drawing/2014/main" id="{00000000-0008-0000-0000-000049A50000}"/>
            </a:ext>
          </a:extLst>
        </xdr:cNvPr>
        <xdr:cNvSpPr>
          <a:spLocks noChangeShapeType="1"/>
        </xdr:cNvSpPr>
      </xdr:nvSpPr>
      <xdr:spPr bwMode="auto">
        <a:xfrm>
          <a:off x="10763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14" name="Line 10">
          <a:extLst>
            <a:ext uri="{FF2B5EF4-FFF2-40B4-BE49-F238E27FC236}">
              <a16:creationId xmlns:a16="http://schemas.microsoft.com/office/drawing/2014/main" id="{00000000-0008-0000-0000-00004AA50000}"/>
            </a:ext>
          </a:extLst>
        </xdr:cNvPr>
        <xdr:cNvSpPr>
          <a:spLocks noChangeShapeType="1"/>
        </xdr:cNvSpPr>
      </xdr:nvSpPr>
      <xdr:spPr bwMode="auto">
        <a:xfrm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15" name="Line 11">
          <a:extLst>
            <a:ext uri="{FF2B5EF4-FFF2-40B4-BE49-F238E27FC236}">
              <a16:creationId xmlns:a16="http://schemas.microsoft.com/office/drawing/2014/main" id="{00000000-0008-0000-0000-00004BA50000}"/>
            </a:ext>
          </a:extLst>
        </xdr:cNvPr>
        <xdr:cNvSpPr>
          <a:spLocks noChangeShapeType="1"/>
        </xdr:cNvSpPr>
      </xdr:nvSpPr>
      <xdr:spPr bwMode="auto">
        <a:xfrm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295275</xdr:colOff>
      <xdr:row>219</xdr:row>
      <xdr:rowOff>0</xdr:rowOff>
    </xdr:from>
    <xdr:to>
      <xdr:col>1</xdr:col>
      <xdr:colOff>295275</xdr:colOff>
      <xdr:row>219</xdr:row>
      <xdr:rowOff>0</xdr:rowOff>
    </xdr:to>
    <xdr:sp macro="" textlink="">
      <xdr:nvSpPr>
        <xdr:cNvPr id="42316" name="Line 13">
          <a:extLst>
            <a:ext uri="{FF2B5EF4-FFF2-40B4-BE49-F238E27FC236}">
              <a16:creationId xmlns:a16="http://schemas.microsoft.com/office/drawing/2014/main" id="{00000000-0008-0000-0000-00004CA50000}"/>
            </a:ext>
          </a:extLst>
        </xdr:cNvPr>
        <xdr:cNvSpPr>
          <a:spLocks noChangeShapeType="1"/>
        </xdr:cNvSpPr>
      </xdr:nvSpPr>
      <xdr:spPr bwMode="auto">
        <a:xfrm flipH="1">
          <a:off x="10763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17" name="Line 14">
          <a:extLst>
            <a:ext uri="{FF2B5EF4-FFF2-40B4-BE49-F238E27FC236}">
              <a16:creationId xmlns:a16="http://schemas.microsoft.com/office/drawing/2014/main" id="{00000000-0008-0000-0000-00004DA50000}"/>
            </a:ext>
          </a:extLst>
        </xdr:cNvPr>
        <xdr:cNvSpPr>
          <a:spLocks noChangeShapeType="1"/>
        </xdr:cNvSpPr>
      </xdr:nvSpPr>
      <xdr:spPr bwMode="auto">
        <a:xfrm flipH="1"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18" name="Line 15">
          <a:extLst>
            <a:ext uri="{FF2B5EF4-FFF2-40B4-BE49-F238E27FC236}">
              <a16:creationId xmlns:a16="http://schemas.microsoft.com/office/drawing/2014/main" id="{00000000-0008-0000-0000-00004EA50000}"/>
            </a:ext>
          </a:extLst>
        </xdr:cNvPr>
        <xdr:cNvSpPr>
          <a:spLocks noChangeShapeType="1"/>
        </xdr:cNvSpPr>
      </xdr:nvSpPr>
      <xdr:spPr bwMode="auto">
        <a:xfrm flipH="1"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295275</xdr:colOff>
      <xdr:row>219</xdr:row>
      <xdr:rowOff>0</xdr:rowOff>
    </xdr:from>
    <xdr:to>
      <xdr:col>1</xdr:col>
      <xdr:colOff>295275</xdr:colOff>
      <xdr:row>219</xdr:row>
      <xdr:rowOff>0</xdr:rowOff>
    </xdr:to>
    <xdr:sp macro="" textlink="">
      <xdr:nvSpPr>
        <xdr:cNvPr id="42319" name="Line 17">
          <a:extLst>
            <a:ext uri="{FF2B5EF4-FFF2-40B4-BE49-F238E27FC236}">
              <a16:creationId xmlns:a16="http://schemas.microsoft.com/office/drawing/2014/main" id="{00000000-0008-0000-0000-00004FA50000}"/>
            </a:ext>
          </a:extLst>
        </xdr:cNvPr>
        <xdr:cNvSpPr>
          <a:spLocks noChangeShapeType="1"/>
        </xdr:cNvSpPr>
      </xdr:nvSpPr>
      <xdr:spPr bwMode="auto">
        <a:xfrm>
          <a:off x="10763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295275</xdr:colOff>
      <xdr:row>219</xdr:row>
      <xdr:rowOff>0</xdr:rowOff>
    </xdr:from>
    <xdr:to>
      <xdr:col>1</xdr:col>
      <xdr:colOff>295275</xdr:colOff>
      <xdr:row>219</xdr:row>
      <xdr:rowOff>0</xdr:rowOff>
    </xdr:to>
    <xdr:sp macro="" textlink="">
      <xdr:nvSpPr>
        <xdr:cNvPr id="42320" name="Line 18">
          <a:extLst>
            <a:ext uri="{FF2B5EF4-FFF2-40B4-BE49-F238E27FC236}">
              <a16:creationId xmlns:a16="http://schemas.microsoft.com/office/drawing/2014/main" id="{00000000-0008-0000-0000-000050A50000}"/>
            </a:ext>
          </a:extLst>
        </xdr:cNvPr>
        <xdr:cNvSpPr>
          <a:spLocks noChangeShapeType="1"/>
        </xdr:cNvSpPr>
      </xdr:nvSpPr>
      <xdr:spPr bwMode="auto">
        <a:xfrm flipH="1">
          <a:off x="10763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21" name="Line 19">
          <a:extLst>
            <a:ext uri="{FF2B5EF4-FFF2-40B4-BE49-F238E27FC236}">
              <a16:creationId xmlns:a16="http://schemas.microsoft.com/office/drawing/2014/main" id="{00000000-0008-0000-0000-000051A50000}"/>
            </a:ext>
          </a:extLst>
        </xdr:cNvPr>
        <xdr:cNvSpPr>
          <a:spLocks noChangeShapeType="1"/>
        </xdr:cNvSpPr>
      </xdr:nvSpPr>
      <xdr:spPr bwMode="auto">
        <a:xfrm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22" name="Line 20">
          <a:extLst>
            <a:ext uri="{FF2B5EF4-FFF2-40B4-BE49-F238E27FC236}">
              <a16:creationId xmlns:a16="http://schemas.microsoft.com/office/drawing/2014/main" id="{00000000-0008-0000-0000-000052A50000}"/>
            </a:ext>
          </a:extLst>
        </xdr:cNvPr>
        <xdr:cNvSpPr>
          <a:spLocks noChangeShapeType="1"/>
        </xdr:cNvSpPr>
      </xdr:nvSpPr>
      <xdr:spPr bwMode="auto">
        <a:xfrm flipH="1"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23" name="Line 21">
          <a:extLst>
            <a:ext uri="{FF2B5EF4-FFF2-40B4-BE49-F238E27FC236}">
              <a16:creationId xmlns:a16="http://schemas.microsoft.com/office/drawing/2014/main" id="{00000000-0008-0000-0000-000053A50000}"/>
            </a:ext>
          </a:extLst>
        </xdr:cNvPr>
        <xdr:cNvSpPr>
          <a:spLocks noChangeShapeType="1"/>
        </xdr:cNvSpPr>
      </xdr:nvSpPr>
      <xdr:spPr bwMode="auto">
        <a:xfrm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24" name="Line 22">
          <a:extLst>
            <a:ext uri="{FF2B5EF4-FFF2-40B4-BE49-F238E27FC236}">
              <a16:creationId xmlns:a16="http://schemas.microsoft.com/office/drawing/2014/main" id="{00000000-0008-0000-0000-000054A50000}"/>
            </a:ext>
          </a:extLst>
        </xdr:cNvPr>
        <xdr:cNvSpPr>
          <a:spLocks noChangeShapeType="1"/>
        </xdr:cNvSpPr>
      </xdr:nvSpPr>
      <xdr:spPr bwMode="auto">
        <a:xfrm flipH="1"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25" name="Line 23">
          <a:extLst>
            <a:ext uri="{FF2B5EF4-FFF2-40B4-BE49-F238E27FC236}">
              <a16:creationId xmlns:a16="http://schemas.microsoft.com/office/drawing/2014/main" id="{00000000-0008-0000-0000-000055A50000}"/>
            </a:ext>
          </a:extLst>
        </xdr:cNvPr>
        <xdr:cNvSpPr>
          <a:spLocks noChangeShapeType="1"/>
        </xdr:cNvSpPr>
      </xdr:nvSpPr>
      <xdr:spPr bwMode="auto">
        <a:xfrm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26" name="Line 24">
          <a:extLst>
            <a:ext uri="{FF2B5EF4-FFF2-40B4-BE49-F238E27FC236}">
              <a16:creationId xmlns:a16="http://schemas.microsoft.com/office/drawing/2014/main" id="{00000000-0008-0000-0000-000056A50000}"/>
            </a:ext>
          </a:extLst>
        </xdr:cNvPr>
        <xdr:cNvSpPr>
          <a:spLocks noChangeShapeType="1"/>
        </xdr:cNvSpPr>
      </xdr:nvSpPr>
      <xdr:spPr bwMode="auto">
        <a:xfrm flipH="1"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27" name="Line 25">
          <a:extLst>
            <a:ext uri="{FF2B5EF4-FFF2-40B4-BE49-F238E27FC236}">
              <a16:creationId xmlns:a16="http://schemas.microsoft.com/office/drawing/2014/main" id="{00000000-0008-0000-0000-000057A50000}"/>
            </a:ext>
          </a:extLst>
        </xdr:cNvPr>
        <xdr:cNvSpPr>
          <a:spLocks noChangeShapeType="1"/>
        </xdr:cNvSpPr>
      </xdr:nvSpPr>
      <xdr:spPr bwMode="auto">
        <a:xfrm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28" name="Line 26">
          <a:extLst>
            <a:ext uri="{FF2B5EF4-FFF2-40B4-BE49-F238E27FC236}">
              <a16:creationId xmlns:a16="http://schemas.microsoft.com/office/drawing/2014/main" id="{00000000-0008-0000-0000-000058A50000}"/>
            </a:ext>
          </a:extLst>
        </xdr:cNvPr>
        <xdr:cNvSpPr>
          <a:spLocks noChangeShapeType="1"/>
        </xdr:cNvSpPr>
      </xdr:nvSpPr>
      <xdr:spPr bwMode="auto">
        <a:xfrm flipH="1"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29" name="Line 27">
          <a:extLst>
            <a:ext uri="{FF2B5EF4-FFF2-40B4-BE49-F238E27FC236}">
              <a16:creationId xmlns:a16="http://schemas.microsoft.com/office/drawing/2014/main" id="{00000000-0008-0000-0000-000059A50000}"/>
            </a:ext>
          </a:extLst>
        </xdr:cNvPr>
        <xdr:cNvSpPr>
          <a:spLocks noChangeShapeType="1"/>
        </xdr:cNvSpPr>
      </xdr:nvSpPr>
      <xdr:spPr bwMode="auto">
        <a:xfrm flipH="1"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30" name="Line 28">
          <a:extLst>
            <a:ext uri="{FF2B5EF4-FFF2-40B4-BE49-F238E27FC236}">
              <a16:creationId xmlns:a16="http://schemas.microsoft.com/office/drawing/2014/main" id="{00000000-0008-0000-0000-00005AA50000}"/>
            </a:ext>
          </a:extLst>
        </xdr:cNvPr>
        <xdr:cNvSpPr>
          <a:spLocks noChangeShapeType="1"/>
        </xdr:cNvSpPr>
      </xdr:nvSpPr>
      <xdr:spPr bwMode="auto">
        <a:xfrm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31" name="Line 29">
          <a:extLst>
            <a:ext uri="{FF2B5EF4-FFF2-40B4-BE49-F238E27FC236}">
              <a16:creationId xmlns:a16="http://schemas.microsoft.com/office/drawing/2014/main" id="{00000000-0008-0000-0000-00005BA50000}"/>
            </a:ext>
          </a:extLst>
        </xdr:cNvPr>
        <xdr:cNvSpPr>
          <a:spLocks noChangeShapeType="1"/>
        </xdr:cNvSpPr>
      </xdr:nvSpPr>
      <xdr:spPr bwMode="auto">
        <a:xfrm flipH="1"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323850</xdr:colOff>
      <xdr:row>219</xdr:row>
      <xdr:rowOff>0</xdr:rowOff>
    </xdr:from>
    <xdr:to>
      <xdr:col>6</xdr:col>
      <xdr:colOff>323850</xdr:colOff>
      <xdr:row>219</xdr:row>
      <xdr:rowOff>0</xdr:rowOff>
    </xdr:to>
    <xdr:sp macro="" textlink="">
      <xdr:nvSpPr>
        <xdr:cNvPr id="42332" name="Line 31">
          <a:extLst>
            <a:ext uri="{FF2B5EF4-FFF2-40B4-BE49-F238E27FC236}">
              <a16:creationId xmlns:a16="http://schemas.microsoft.com/office/drawing/2014/main" id="{00000000-0008-0000-0000-00005CA50000}"/>
            </a:ext>
          </a:extLst>
        </xdr:cNvPr>
        <xdr:cNvSpPr>
          <a:spLocks noChangeShapeType="1"/>
        </xdr:cNvSpPr>
      </xdr:nvSpPr>
      <xdr:spPr bwMode="auto">
        <a:xfrm>
          <a:off x="42862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33" name="Line 34">
          <a:extLst>
            <a:ext uri="{FF2B5EF4-FFF2-40B4-BE49-F238E27FC236}">
              <a16:creationId xmlns:a16="http://schemas.microsoft.com/office/drawing/2014/main" id="{00000000-0008-0000-0000-00005DA50000}"/>
            </a:ext>
          </a:extLst>
        </xdr:cNvPr>
        <xdr:cNvSpPr>
          <a:spLocks noChangeShapeType="1"/>
        </xdr:cNvSpPr>
      </xdr:nvSpPr>
      <xdr:spPr bwMode="auto">
        <a:xfrm flipH="1"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34" name="Line 36">
          <a:extLst>
            <a:ext uri="{FF2B5EF4-FFF2-40B4-BE49-F238E27FC236}">
              <a16:creationId xmlns:a16="http://schemas.microsoft.com/office/drawing/2014/main" id="{00000000-0008-0000-0000-00005EA50000}"/>
            </a:ext>
          </a:extLst>
        </xdr:cNvPr>
        <xdr:cNvSpPr>
          <a:spLocks noChangeShapeType="1"/>
        </xdr:cNvSpPr>
      </xdr:nvSpPr>
      <xdr:spPr bwMode="auto">
        <a:xfrm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295275</xdr:colOff>
      <xdr:row>219</xdr:row>
      <xdr:rowOff>0</xdr:rowOff>
    </xdr:from>
    <xdr:to>
      <xdr:col>1</xdr:col>
      <xdr:colOff>295275</xdr:colOff>
      <xdr:row>219</xdr:row>
      <xdr:rowOff>0</xdr:rowOff>
    </xdr:to>
    <xdr:sp macro="" textlink="">
      <xdr:nvSpPr>
        <xdr:cNvPr id="42335" name="Line 38">
          <a:extLst>
            <a:ext uri="{FF2B5EF4-FFF2-40B4-BE49-F238E27FC236}">
              <a16:creationId xmlns:a16="http://schemas.microsoft.com/office/drawing/2014/main" id="{00000000-0008-0000-0000-00005FA50000}"/>
            </a:ext>
          </a:extLst>
        </xdr:cNvPr>
        <xdr:cNvSpPr>
          <a:spLocks noChangeShapeType="1"/>
        </xdr:cNvSpPr>
      </xdr:nvSpPr>
      <xdr:spPr bwMode="auto">
        <a:xfrm flipH="1">
          <a:off x="10763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36" name="Line 39">
          <a:extLst>
            <a:ext uri="{FF2B5EF4-FFF2-40B4-BE49-F238E27FC236}">
              <a16:creationId xmlns:a16="http://schemas.microsoft.com/office/drawing/2014/main" id="{00000000-0008-0000-0000-000060A50000}"/>
            </a:ext>
          </a:extLst>
        </xdr:cNvPr>
        <xdr:cNvSpPr>
          <a:spLocks noChangeShapeType="1"/>
        </xdr:cNvSpPr>
      </xdr:nvSpPr>
      <xdr:spPr bwMode="auto">
        <a:xfrm flipH="1"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37" name="Line 40">
          <a:extLst>
            <a:ext uri="{FF2B5EF4-FFF2-40B4-BE49-F238E27FC236}">
              <a16:creationId xmlns:a16="http://schemas.microsoft.com/office/drawing/2014/main" id="{00000000-0008-0000-0000-000061A50000}"/>
            </a:ext>
          </a:extLst>
        </xdr:cNvPr>
        <xdr:cNvSpPr>
          <a:spLocks noChangeShapeType="1"/>
        </xdr:cNvSpPr>
      </xdr:nvSpPr>
      <xdr:spPr bwMode="auto">
        <a:xfrm flipH="1"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38" name="Line 41">
          <a:extLst>
            <a:ext uri="{FF2B5EF4-FFF2-40B4-BE49-F238E27FC236}">
              <a16:creationId xmlns:a16="http://schemas.microsoft.com/office/drawing/2014/main" id="{00000000-0008-0000-0000-000062A50000}"/>
            </a:ext>
          </a:extLst>
        </xdr:cNvPr>
        <xdr:cNvSpPr>
          <a:spLocks noChangeShapeType="1"/>
        </xdr:cNvSpPr>
      </xdr:nvSpPr>
      <xdr:spPr bwMode="auto">
        <a:xfrm flipH="1"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295275</xdr:colOff>
      <xdr:row>219</xdr:row>
      <xdr:rowOff>0</xdr:rowOff>
    </xdr:from>
    <xdr:to>
      <xdr:col>1</xdr:col>
      <xdr:colOff>295275</xdr:colOff>
      <xdr:row>219</xdr:row>
      <xdr:rowOff>0</xdr:rowOff>
    </xdr:to>
    <xdr:sp macro="" textlink="">
      <xdr:nvSpPr>
        <xdr:cNvPr id="42339" name="Line 42">
          <a:extLst>
            <a:ext uri="{FF2B5EF4-FFF2-40B4-BE49-F238E27FC236}">
              <a16:creationId xmlns:a16="http://schemas.microsoft.com/office/drawing/2014/main" id="{00000000-0008-0000-0000-000063A50000}"/>
            </a:ext>
          </a:extLst>
        </xdr:cNvPr>
        <xdr:cNvSpPr>
          <a:spLocks noChangeShapeType="1"/>
        </xdr:cNvSpPr>
      </xdr:nvSpPr>
      <xdr:spPr bwMode="auto">
        <a:xfrm>
          <a:off x="10763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40" name="Line 43">
          <a:extLst>
            <a:ext uri="{FF2B5EF4-FFF2-40B4-BE49-F238E27FC236}">
              <a16:creationId xmlns:a16="http://schemas.microsoft.com/office/drawing/2014/main" id="{00000000-0008-0000-0000-000064A50000}"/>
            </a:ext>
          </a:extLst>
        </xdr:cNvPr>
        <xdr:cNvSpPr>
          <a:spLocks noChangeShapeType="1"/>
        </xdr:cNvSpPr>
      </xdr:nvSpPr>
      <xdr:spPr bwMode="auto">
        <a:xfrm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41" name="Line 44">
          <a:extLst>
            <a:ext uri="{FF2B5EF4-FFF2-40B4-BE49-F238E27FC236}">
              <a16:creationId xmlns:a16="http://schemas.microsoft.com/office/drawing/2014/main" id="{00000000-0008-0000-0000-000065A50000}"/>
            </a:ext>
          </a:extLst>
        </xdr:cNvPr>
        <xdr:cNvSpPr>
          <a:spLocks noChangeShapeType="1"/>
        </xdr:cNvSpPr>
      </xdr:nvSpPr>
      <xdr:spPr bwMode="auto">
        <a:xfrm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295275</xdr:colOff>
      <xdr:row>219</xdr:row>
      <xdr:rowOff>0</xdr:rowOff>
    </xdr:from>
    <xdr:to>
      <xdr:col>1</xdr:col>
      <xdr:colOff>295275</xdr:colOff>
      <xdr:row>219</xdr:row>
      <xdr:rowOff>0</xdr:rowOff>
    </xdr:to>
    <xdr:sp macro="" textlink="">
      <xdr:nvSpPr>
        <xdr:cNvPr id="42342" name="Line 45">
          <a:extLst>
            <a:ext uri="{FF2B5EF4-FFF2-40B4-BE49-F238E27FC236}">
              <a16:creationId xmlns:a16="http://schemas.microsoft.com/office/drawing/2014/main" id="{00000000-0008-0000-0000-000066A50000}"/>
            </a:ext>
          </a:extLst>
        </xdr:cNvPr>
        <xdr:cNvSpPr>
          <a:spLocks noChangeShapeType="1"/>
        </xdr:cNvSpPr>
      </xdr:nvSpPr>
      <xdr:spPr bwMode="auto">
        <a:xfrm flipH="1">
          <a:off x="10763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43" name="Line 46">
          <a:extLst>
            <a:ext uri="{FF2B5EF4-FFF2-40B4-BE49-F238E27FC236}">
              <a16:creationId xmlns:a16="http://schemas.microsoft.com/office/drawing/2014/main" id="{00000000-0008-0000-0000-000067A50000}"/>
            </a:ext>
          </a:extLst>
        </xdr:cNvPr>
        <xdr:cNvSpPr>
          <a:spLocks noChangeShapeType="1"/>
        </xdr:cNvSpPr>
      </xdr:nvSpPr>
      <xdr:spPr bwMode="auto">
        <a:xfrm flipH="1"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44" name="Line 47">
          <a:extLst>
            <a:ext uri="{FF2B5EF4-FFF2-40B4-BE49-F238E27FC236}">
              <a16:creationId xmlns:a16="http://schemas.microsoft.com/office/drawing/2014/main" id="{00000000-0008-0000-0000-000068A50000}"/>
            </a:ext>
          </a:extLst>
        </xdr:cNvPr>
        <xdr:cNvSpPr>
          <a:spLocks noChangeShapeType="1"/>
        </xdr:cNvSpPr>
      </xdr:nvSpPr>
      <xdr:spPr bwMode="auto">
        <a:xfrm flipH="1"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295275</xdr:colOff>
      <xdr:row>219</xdr:row>
      <xdr:rowOff>0</xdr:rowOff>
    </xdr:from>
    <xdr:to>
      <xdr:col>1</xdr:col>
      <xdr:colOff>295275</xdr:colOff>
      <xdr:row>219</xdr:row>
      <xdr:rowOff>0</xdr:rowOff>
    </xdr:to>
    <xdr:sp macro="" textlink="">
      <xdr:nvSpPr>
        <xdr:cNvPr id="42345" name="Line 48">
          <a:extLst>
            <a:ext uri="{FF2B5EF4-FFF2-40B4-BE49-F238E27FC236}">
              <a16:creationId xmlns:a16="http://schemas.microsoft.com/office/drawing/2014/main" id="{00000000-0008-0000-0000-000069A50000}"/>
            </a:ext>
          </a:extLst>
        </xdr:cNvPr>
        <xdr:cNvSpPr>
          <a:spLocks noChangeShapeType="1"/>
        </xdr:cNvSpPr>
      </xdr:nvSpPr>
      <xdr:spPr bwMode="auto">
        <a:xfrm>
          <a:off x="10763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46" name="Line 50">
          <a:extLst>
            <a:ext uri="{FF2B5EF4-FFF2-40B4-BE49-F238E27FC236}">
              <a16:creationId xmlns:a16="http://schemas.microsoft.com/office/drawing/2014/main" id="{00000000-0008-0000-0000-00006AA50000}"/>
            </a:ext>
          </a:extLst>
        </xdr:cNvPr>
        <xdr:cNvSpPr>
          <a:spLocks noChangeShapeType="1"/>
        </xdr:cNvSpPr>
      </xdr:nvSpPr>
      <xdr:spPr bwMode="auto">
        <a:xfrm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47" name="Line 51">
          <a:extLst>
            <a:ext uri="{FF2B5EF4-FFF2-40B4-BE49-F238E27FC236}">
              <a16:creationId xmlns:a16="http://schemas.microsoft.com/office/drawing/2014/main" id="{00000000-0008-0000-0000-00006BA50000}"/>
            </a:ext>
          </a:extLst>
        </xdr:cNvPr>
        <xdr:cNvSpPr>
          <a:spLocks noChangeShapeType="1"/>
        </xdr:cNvSpPr>
      </xdr:nvSpPr>
      <xdr:spPr bwMode="auto">
        <a:xfrm flipH="1"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48" name="Line 52">
          <a:extLst>
            <a:ext uri="{FF2B5EF4-FFF2-40B4-BE49-F238E27FC236}">
              <a16:creationId xmlns:a16="http://schemas.microsoft.com/office/drawing/2014/main" id="{00000000-0008-0000-0000-00006CA50000}"/>
            </a:ext>
          </a:extLst>
        </xdr:cNvPr>
        <xdr:cNvSpPr>
          <a:spLocks noChangeShapeType="1"/>
        </xdr:cNvSpPr>
      </xdr:nvSpPr>
      <xdr:spPr bwMode="auto">
        <a:xfrm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49" name="Line 53">
          <a:extLst>
            <a:ext uri="{FF2B5EF4-FFF2-40B4-BE49-F238E27FC236}">
              <a16:creationId xmlns:a16="http://schemas.microsoft.com/office/drawing/2014/main" id="{00000000-0008-0000-0000-00006DA50000}"/>
            </a:ext>
          </a:extLst>
        </xdr:cNvPr>
        <xdr:cNvSpPr>
          <a:spLocks noChangeShapeType="1"/>
        </xdr:cNvSpPr>
      </xdr:nvSpPr>
      <xdr:spPr bwMode="auto">
        <a:xfrm flipH="1"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50" name="Line 54">
          <a:extLst>
            <a:ext uri="{FF2B5EF4-FFF2-40B4-BE49-F238E27FC236}">
              <a16:creationId xmlns:a16="http://schemas.microsoft.com/office/drawing/2014/main" id="{00000000-0008-0000-0000-00006EA50000}"/>
            </a:ext>
          </a:extLst>
        </xdr:cNvPr>
        <xdr:cNvSpPr>
          <a:spLocks noChangeShapeType="1"/>
        </xdr:cNvSpPr>
      </xdr:nvSpPr>
      <xdr:spPr bwMode="auto">
        <a:xfrm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51" name="Line 55">
          <a:extLst>
            <a:ext uri="{FF2B5EF4-FFF2-40B4-BE49-F238E27FC236}">
              <a16:creationId xmlns:a16="http://schemas.microsoft.com/office/drawing/2014/main" id="{00000000-0008-0000-0000-00006FA50000}"/>
            </a:ext>
          </a:extLst>
        </xdr:cNvPr>
        <xdr:cNvSpPr>
          <a:spLocks noChangeShapeType="1"/>
        </xdr:cNvSpPr>
      </xdr:nvSpPr>
      <xdr:spPr bwMode="auto">
        <a:xfrm flipH="1"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52" name="Line 56">
          <a:extLst>
            <a:ext uri="{FF2B5EF4-FFF2-40B4-BE49-F238E27FC236}">
              <a16:creationId xmlns:a16="http://schemas.microsoft.com/office/drawing/2014/main" id="{00000000-0008-0000-0000-000070A50000}"/>
            </a:ext>
          </a:extLst>
        </xdr:cNvPr>
        <xdr:cNvSpPr>
          <a:spLocks noChangeShapeType="1"/>
        </xdr:cNvSpPr>
      </xdr:nvSpPr>
      <xdr:spPr bwMode="auto">
        <a:xfrm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53" name="Line 57">
          <a:extLst>
            <a:ext uri="{FF2B5EF4-FFF2-40B4-BE49-F238E27FC236}">
              <a16:creationId xmlns:a16="http://schemas.microsoft.com/office/drawing/2014/main" id="{00000000-0008-0000-0000-000071A50000}"/>
            </a:ext>
          </a:extLst>
        </xdr:cNvPr>
        <xdr:cNvSpPr>
          <a:spLocks noChangeShapeType="1"/>
        </xdr:cNvSpPr>
      </xdr:nvSpPr>
      <xdr:spPr bwMode="auto">
        <a:xfrm flipH="1"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54" name="Line 58">
          <a:extLst>
            <a:ext uri="{FF2B5EF4-FFF2-40B4-BE49-F238E27FC236}">
              <a16:creationId xmlns:a16="http://schemas.microsoft.com/office/drawing/2014/main" id="{00000000-0008-0000-0000-000072A50000}"/>
            </a:ext>
          </a:extLst>
        </xdr:cNvPr>
        <xdr:cNvSpPr>
          <a:spLocks noChangeShapeType="1"/>
        </xdr:cNvSpPr>
      </xdr:nvSpPr>
      <xdr:spPr bwMode="auto">
        <a:xfrm flipH="1"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55" name="Line 59">
          <a:extLst>
            <a:ext uri="{FF2B5EF4-FFF2-40B4-BE49-F238E27FC236}">
              <a16:creationId xmlns:a16="http://schemas.microsoft.com/office/drawing/2014/main" id="{00000000-0008-0000-0000-000073A50000}"/>
            </a:ext>
          </a:extLst>
        </xdr:cNvPr>
        <xdr:cNvSpPr>
          <a:spLocks noChangeShapeType="1"/>
        </xdr:cNvSpPr>
      </xdr:nvSpPr>
      <xdr:spPr bwMode="auto">
        <a:xfrm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56" name="Line 60">
          <a:extLst>
            <a:ext uri="{FF2B5EF4-FFF2-40B4-BE49-F238E27FC236}">
              <a16:creationId xmlns:a16="http://schemas.microsoft.com/office/drawing/2014/main" id="{00000000-0008-0000-0000-000074A50000}"/>
            </a:ext>
          </a:extLst>
        </xdr:cNvPr>
        <xdr:cNvSpPr>
          <a:spLocks noChangeShapeType="1"/>
        </xdr:cNvSpPr>
      </xdr:nvSpPr>
      <xdr:spPr bwMode="auto">
        <a:xfrm flipH="1"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323850</xdr:colOff>
      <xdr:row>219</xdr:row>
      <xdr:rowOff>0</xdr:rowOff>
    </xdr:from>
    <xdr:to>
      <xdr:col>6</xdr:col>
      <xdr:colOff>323850</xdr:colOff>
      <xdr:row>219</xdr:row>
      <xdr:rowOff>0</xdr:rowOff>
    </xdr:to>
    <xdr:sp macro="" textlink="">
      <xdr:nvSpPr>
        <xdr:cNvPr id="42357" name="Line 61">
          <a:extLst>
            <a:ext uri="{FF2B5EF4-FFF2-40B4-BE49-F238E27FC236}">
              <a16:creationId xmlns:a16="http://schemas.microsoft.com/office/drawing/2014/main" id="{00000000-0008-0000-0000-000075A50000}"/>
            </a:ext>
          </a:extLst>
        </xdr:cNvPr>
        <xdr:cNvSpPr>
          <a:spLocks noChangeShapeType="1"/>
        </xdr:cNvSpPr>
      </xdr:nvSpPr>
      <xdr:spPr bwMode="auto">
        <a:xfrm>
          <a:off x="42862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58" name="Line 62">
          <a:extLst>
            <a:ext uri="{FF2B5EF4-FFF2-40B4-BE49-F238E27FC236}">
              <a16:creationId xmlns:a16="http://schemas.microsoft.com/office/drawing/2014/main" id="{00000000-0008-0000-0000-000076A50000}"/>
            </a:ext>
          </a:extLst>
        </xdr:cNvPr>
        <xdr:cNvSpPr>
          <a:spLocks noChangeShapeType="1"/>
        </xdr:cNvSpPr>
      </xdr:nvSpPr>
      <xdr:spPr bwMode="auto">
        <a:xfrm flipH="1"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59" name="Line 65">
          <a:extLst>
            <a:ext uri="{FF2B5EF4-FFF2-40B4-BE49-F238E27FC236}">
              <a16:creationId xmlns:a16="http://schemas.microsoft.com/office/drawing/2014/main" id="{00000000-0008-0000-0000-000077A50000}"/>
            </a:ext>
          </a:extLst>
        </xdr:cNvPr>
        <xdr:cNvSpPr>
          <a:spLocks noChangeShapeType="1"/>
        </xdr:cNvSpPr>
      </xdr:nvSpPr>
      <xdr:spPr bwMode="auto">
        <a:xfrm flipH="1"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60" name="Line 66">
          <a:extLst>
            <a:ext uri="{FF2B5EF4-FFF2-40B4-BE49-F238E27FC236}">
              <a16:creationId xmlns:a16="http://schemas.microsoft.com/office/drawing/2014/main" id="{00000000-0008-0000-0000-000078A50000}"/>
            </a:ext>
          </a:extLst>
        </xdr:cNvPr>
        <xdr:cNvSpPr>
          <a:spLocks noChangeShapeType="1"/>
        </xdr:cNvSpPr>
      </xdr:nvSpPr>
      <xdr:spPr bwMode="auto">
        <a:xfrm flipH="1"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61" name="Line 67">
          <a:extLst>
            <a:ext uri="{FF2B5EF4-FFF2-40B4-BE49-F238E27FC236}">
              <a16:creationId xmlns:a16="http://schemas.microsoft.com/office/drawing/2014/main" id="{00000000-0008-0000-0000-000079A50000}"/>
            </a:ext>
          </a:extLst>
        </xdr:cNvPr>
        <xdr:cNvSpPr>
          <a:spLocks noChangeShapeType="1"/>
        </xdr:cNvSpPr>
      </xdr:nvSpPr>
      <xdr:spPr bwMode="auto">
        <a:xfrm flipH="1"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62" name="Line 70">
          <a:extLst>
            <a:ext uri="{FF2B5EF4-FFF2-40B4-BE49-F238E27FC236}">
              <a16:creationId xmlns:a16="http://schemas.microsoft.com/office/drawing/2014/main" id="{00000000-0008-0000-0000-00007AA50000}"/>
            </a:ext>
          </a:extLst>
        </xdr:cNvPr>
        <xdr:cNvSpPr>
          <a:spLocks noChangeShapeType="1"/>
        </xdr:cNvSpPr>
      </xdr:nvSpPr>
      <xdr:spPr bwMode="auto">
        <a:xfrm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63" name="Line 71">
          <a:extLst>
            <a:ext uri="{FF2B5EF4-FFF2-40B4-BE49-F238E27FC236}">
              <a16:creationId xmlns:a16="http://schemas.microsoft.com/office/drawing/2014/main" id="{00000000-0008-0000-0000-00007BA50000}"/>
            </a:ext>
          </a:extLst>
        </xdr:cNvPr>
        <xdr:cNvSpPr>
          <a:spLocks noChangeShapeType="1"/>
        </xdr:cNvSpPr>
      </xdr:nvSpPr>
      <xdr:spPr bwMode="auto">
        <a:xfrm flipH="1"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64" name="Line 72">
          <a:extLst>
            <a:ext uri="{FF2B5EF4-FFF2-40B4-BE49-F238E27FC236}">
              <a16:creationId xmlns:a16="http://schemas.microsoft.com/office/drawing/2014/main" id="{00000000-0008-0000-0000-00007CA50000}"/>
            </a:ext>
          </a:extLst>
        </xdr:cNvPr>
        <xdr:cNvSpPr>
          <a:spLocks noChangeShapeType="1"/>
        </xdr:cNvSpPr>
      </xdr:nvSpPr>
      <xdr:spPr bwMode="auto">
        <a:xfrm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65" name="Line 73">
          <a:extLst>
            <a:ext uri="{FF2B5EF4-FFF2-40B4-BE49-F238E27FC236}">
              <a16:creationId xmlns:a16="http://schemas.microsoft.com/office/drawing/2014/main" id="{00000000-0008-0000-0000-00007DA50000}"/>
            </a:ext>
          </a:extLst>
        </xdr:cNvPr>
        <xdr:cNvSpPr>
          <a:spLocks noChangeShapeType="1"/>
        </xdr:cNvSpPr>
      </xdr:nvSpPr>
      <xdr:spPr bwMode="auto">
        <a:xfrm flipH="1"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66" name="Line 74">
          <a:extLst>
            <a:ext uri="{FF2B5EF4-FFF2-40B4-BE49-F238E27FC236}">
              <a16:creationId xmlns:a16="http://schemas.microsoft.com/office/drawing/2014/main" id="{00000000-0008-0000-0000-00007EA50000}"/>
            </a:ext>
          </a:extLst>
        </xdr:cNvPr>
        <xdr:cNvSpPr>
          <a:spLocks noChangeShapeType="1"/>
        </xdr:cNvSpPr>
      </xdr:nvSpPr>
      <xdr:spPr bwMode="auto">
        <a:xfrm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67" name="Line 75">
          <a:extLst>
            <a:ext uri="{FF2B5EF4-FFF2-40B4-BE49-F238E27FC236}">
              <a16:creationId xmlns:a16="http://schemas.microsoft.com/office/drawing/2014/main" id="{00000000-0008-0000-0000-00007FA50000}"/>
            </a:ext>
          </a:extLst>
        </xdr:cNvPr>
        <xdr:cNvSpPr>
          <a:spLocks noChangeShapeType="1"/>
        </xdr:cNvSpPr>
      </xdr:nvSpPr>
      <xdr:spPr bwMode="auto">
        <a:xfrm flipH="1"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68" name="Line 76">
          <a:extLst>
            <a:ext uri="{FF2B5EF4-FFF2-40B4-BE49-F238E27FC236}">
              <a16:creationId xmlns:a16="http://schemas.microsoft.com/office/drawing/2014/main" id="{00000000-0008-0000-0000-000080A50000}"/>
            </a:ext>
          </a:extLst>
        </xdr:cNvPr>
        <xdr:cNvSpPr>
          <a:spLocks noChangeShapeType="1"/>
        </xdr:cNvSpPr>
      </xdr:nvSpPr>
      <xdr:spPr bwMode="auto">
        <a:xfrm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69" name="Line 77">
          <a:extLst>
            <a:ext uri="{FF2B5EF4-FFF2-40B4-BE49-F238E27FC236}">
              <a16:creationId xmlns:a16="http://schemas.microsoft.com/office/drawing/2014/main" id="{00000000-0008-0000-0000-000081A50000}"/>
            </a:ext>
          </a:extLst>
        </xdr:cNvPr>
        <xdr:cNvSpPr>
          <a:spLocks noChangeShapeType="1"/>
        </xdr:cNvSpPr>
      </xdr:nvSpPr>
      <xdr:spPr bwMode="auto">
        <a:xfrm flipH="1"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70" name="Line 78">
          <a:extLst>
            <a:ext uri="{FF2B5EF4-FFF2-40B4-BE49-F238E27FC236}">
              <a16:creationId xmlns:a16="http://schemas.microsoft.com/office/drawing/2014/main" id="{00000000-0008-0000-0000-000082A50000}"/>
            </a:ext>
          </a:extLst>
        </xdr:cNvPr>
        <xdr:cNvSpPr>
          <a:spLocks noChangeShapeType="1"/>
        </xdr:cNvSpPr>
      </xdr:nvSpPr>
      <xdr:spPr bwMode="auto">
        <a:xfrm flipH="1"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71" name="Line 79">
          <a:extLst>
            <a:ext uri="{FF2B5EF4-FFF2-40B4-BE49-F238E27FC236}">
              <a16:creationId xmlns:a16="http://schemas.microsoft.com/office/drawing/2014/main" id="{00000000-0008-0000-0000-000083A50000}"/>
            </a:ext>
          </a:extLst>
        </xdr:cNvPr>
        <xdr:cNvSpPr>
          <a:spLocks noChangeShapeType="1"/>
        </xdr:cNvSpPr>
      </xdr:nvSpPr>
      <xdr:spPr bwMode="auto">
        <a:xfrm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72" name="Line 80">
          <a:extLst>
            <a:ext uri="{FF2B5EF4-FFF2-40B4-BE49-F238E27FC236}">
              <a16:creationId xmlns:a16="http://schemas.microsoft.com/office/drawing/2014/main" id="{00000000-0008-0000-0000-000084A50000}"/>
            </a:ext>
          </a:extLst>
        </xdr:cNvPr>
        <xdr:cNvSpPr>
          <a:spLocks noChangeShapeType="1"/>
        </xdr:cNvSpPr>
      </xdr:nvSpPr>
      <xdr:spPr bwMode="auto">
        <a:xfrm flipH="1"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323850</xdr:colOff>
      <xdr:row>219</xdr:row>
      <xdr:rowOff>0</xdr:rowOff>
    </xdr:from>
    <xdr:to>
      <xdr:col>6</xdr:col>
      <xdr:colOff>323850</xdr:colOff>
      <xdr:row>219</xdr:row>
      <xdr:rowOff>0</xdr:rowOff>
    </xdr:to>
    <xdr:sp macro="" textlink="">
      <xdr:nvSpPr>
        <xdr:cNvPr id="42373" name="Line 81">
          <a:extLst>
            <a:ext uri="{FF2B5EF4-FFF2-40B4-BE49-F238E27FC236}">
              <a16:creationId xmlns:a16="http://schemas.microsoft.com/office/drawing/2014/main" id="{00000000-0008-0000-0000-000085A50000}"/>
            </a:ext>
          </a:extLst>
        </xdr:cNvPr>
        <xdr:cNvSpPr>
          <a:spLocks noChangeShapeType="1"/>
        </xdr:cNvSpPr>
      </xdr:nvSpPr>
      <xdr:spPr bwMode="auto">
        <a:xfrm>
          <a:off x="42862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74" name="Line 82">
          <a:extLst>
            <a:ext uri="{FF2B5EF4-FFF2-40B4-BE49-F238E27FC236}">
              <a16:creationId xmlns:a16="http://schemas.microsoft.com/office/drawing/2014/main" id="{00000000-0008-0000-0000-000086A50000}"/>
            </a:ext>
          </a:extLst>
        </xdr:cNvPr>
        <xdr:cNvSpPr>
          <a:spLocks noChangeShapeType="1"/>
        </xdr:cNvSpPr>
      </xdr:nvSpPr>
      <xdr:spPr bwMode="auto">
        <a:xfrm flipH="1"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75" name="Line 84">
          <a:extLst>
            <a:ext uri="{FF2B5EF4-FFF2-40B4-BE49-F238E27FC236}">
              <a16:creationId xmlns:a16="http://schemas.microsoft.com/office/drawing/2014/main" id="{00000000-0008-0000-0000-000087A50000}"/>
            </a:ext>
          </a:extLst>
        </xdr:cNvPr>
        <xdr:cNvSpPr>
          <a:spLocks noChangeShapeType="1"/>
        </xdr:cNvSpPr>
      </xdr:nvSpPr>
      <xdr:spPr bwMode="auto">
        <a:xfrm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76" name="Line 87">
          <a:extLst>
            <a:ext uri="{FF2B5EF4-FFF2-40B4-BE49-F238E27FC236}">
              <a16:creationId xmlns:a16="http://schemas.microsoft.com/office/drawing/2014/main" id="{00000000-0008-0000-0000-000088A50000}"/>
            </a:ext>
          </a:extLst>
        </xdr:cNvPr>
        <xdr:cNvSpPr>
          <a:spLocks noChangeShapeType="1"/>
        </xdr:cNvSpPr>
      </xdr:nvSpPr>
      <xdr:spPr bwMode="auto">
        <a:xfrm flipH="1"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77" name="Line 88">
          <a:extLst>
            <a:ext uri="{FF2B5EF4-FFF2-40B4-BE49-F238E27FC236}">
              <a16:creationId xmlns:a16="http://schemas.microsoft.com/office/drawing/2014/main" id="{00000000-0008-0000-0000-000089A50000}"/>
            </a:ext>
          </a:extLst>
        </xdr:cNvPr>
        <xdr:cNvSpPr>
          <a:spLocks noChangeShapeType="1"/>
        </xdr:cNvSpPr>
      </xdr:nvSpPr>
      <xdr:spPr bwMode="auto">
        <a:xfrm flipH="1"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78" name="Line 89">
          <a:extLst>
            <a:ext uri="{FF2B5EF4-FFF2-40B4-BE49-F238E27FC236}">
              <a16:creationId xmlns:a16="http://schemas.microsoft.com/office/drawing/2014/main" id="{00000000-0008-0000-0000-00008AA50000}"/>
            </a:ext>
          </a:extLst>
        </xdr:cNvPr>
        <xdr:cNvSpPr>
          <a:spLocks noChangeShapeType="1"/>
        </xdr:cNvSpPr>
      </xdr:nvSpPr>
      <xdr:spPr bwMode="auto">
        <a:xfrm flipH="1"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79" name="Line 91">
          <a:extLst>
            <a:ext uri="{FF2B5EF4-FFF2-40B4-BE49-F238E27FC236}">
              <a16:creationId xmlns:a16="http://schemas.microsoft.com/office/drawing/2014/main" id="{00000000-0008-0000-0000-00008BA50000}"/>
            </a:ext>
          </a:extLst>
        </xdr:cNvPr>
        <xdr:cNvSpPr>
          <a:spLocks noChangeShapeType="1"/>
        </xdr:cNvSpPr>
      </xdr:nvSpPr>
      <xdr:spPr bwMode="auto">
        <a:xfrm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80" name="Line 92">
          <a:extLst>
            <a:ext uri="{FF2B5EF4-FFF2-40B4-BE49-F238E27FC236}">
              <a16:creationId xmlns:a16="http://schemas.microsoft.com/office/drawing/2014/main" id="{00000000-0008-0000-0000-00008CA50000}"/>
            </a:ext>
          </a:extLst>
        </xdr:cNvPr>
        <xdr:cNvSpPr>
          <a:spLocks noChangeShapeType="1"/>
        </xdr:cNvSpPr>
      </xdr:nvSpPr>
      <xdr:spPr bwMode="auto">
        <a:xfrm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81" name="Line 94">
          <a:extLst>
            <a:ext uri="{FF2B5EF4-FFF2-40B4-BE49-F238E27FC236}">
              <a16:creationId xmlns:a16="http://schemas.microsoft.com/office/drawing/2014/main" id="{00000000-0008-0000-0000-00008DA50000}"/>
            </a:ext>
          </a:extLst>
        </xdr:cNvPr>
        <xdr:cNvSpPr>
          <a:spLocks noChangeShapeType="1"/>
        </xdr:cNvSpPr>
      </xdr:nvSpPr>
      <xdr:spPr bwMode="auto">
        <a:xfrm flipH="1"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82" name="Line 95">
          <a:extLst>
            <a:ext uri="{FF2B5EF4-FFF2-40B4-BE49-F238E27FC236}">
              <a16:creationId xmlns:a16="http://schemas.microsoft.com/office/drawing/2014/main" id="{00000000-0008-0000-0000-00008EA50000}"/>
            </a:ext>
          </a:extLst>
        </xdr:cNvPr>
        <xdr:cNvSpPr>
          <a:spLocks noChangeShapeType="1"/>
        </xdr:cNvSpPr>
      </xdr:nvSpPr>
      <xdr:spPr bwMode="auto">
        <a:xfrm flipH="1"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83" name="Line 98">
          <a:extLst>
            <a:ext uri="{FF2B5EF4-FFF2-40B4-BE49-F238E27FC236}">
              <a16:creationId xmlns:a16="http://schemas.microsoft.com/office/drawing/2014/main" id="{00000000-0008-0000-0000-00008FA50000}"/>
            </a:ext>
          </a:extLst>
        </xdr:cNvPr>
        <xdr:cNvSpPr>
          <a:spLocks noChangeShapeType="1"/>
        </xdr:cNvSpPr>
      </xdr:nvSpPr>
      <xdr:spPr bwMode="auto">
        <a:xfrm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285750</xdr:colOff>
      <xdr:row>219</xdr:row>
      <xdr:rowOff>0</xdr:rowOff>
    </xdr:from>
    <xdr:to>
      <xdr:col>0</xdr:col>
      <xdr:colOff>285750</xdr:colOff>
      <xdr:row>219</xdr:row>
      <xdr:rowOff>0</xdr:rowOff>
    </xdr:to>
    <xdr:sp macro="" textlink="">
      <xdr:nvSpPr>
        <xdr:cNvPr id="42384" name="Line 99">
          <a:extLst>
            <a:ext uri="{FF2B5EF4-FFF2-40B4-BE49-F238E27FC236}">
              <a16:creationId xmlns:a16="http://schemas.microsoft.com/office/drawing/2014/main" id="{00000000-0008-0000-0000-000090A50000}"/>
            </a:ext>
          </a:extLst>
        </xdr:cNvPr>
        <xdr:cNvSpPr>
          <a:spLocks noChangeShapeType="1"/>
        </xdr:cNvSpPr>
      </xdr:nvSpPr>
      <xdr:spPr bwMode="auto">
        <a:xfrm flipH="1">
          <a:off x="2857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85" name="Line 100">
          <a:extLst>
            <a:ext uri="{FF2B5EF4-FFF2-40B4-BE49-F238E27FC236}">
              <a16:creationId xmlns:a16="http://schemas.microsoft.com/office/drawing/2014/main" id="{00000000-0008-0000-0000-000091A50000}"/>
            </a:ext>
          </a:extLst>
        </xdr:cNvPr>
        <xdr:cNvSpPr>
          <a:spLocks noChangeShapeType="1"/>
        </xdr:cNvSpPr>
      </xdr:nvSpPr>
      <xdr:spPr bwMode="auto">
        <a:xfrm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86" name="Line 101">
          <a:extLst>
            <a:ext uri="{FF2B5EF4-FFF2-40B4-BE49-F238E27FC236}">
              <a16:creationId xmlns:a16="http://schemas.microsoft.com/office/drawing/2014/main" id="{00000000-0008-0000-0000-000092A50000}"/>
            </a:ext>
          </a:extLst>
        </xdr:cNvPr>
        <xdr:cNvSpPr>
          <a:spLocks noChangeShapeType="1"/>
        </xdr:cNvSpPr>
      </xdr:nvSpPr>
      <xdr:spPr bwMode="auto">
        <a:xfrm flipH="1"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87" name="Line 102">
          <a:extLst>
            <a:ext uri="{FF2B5EF4-FFF2-40B4-BE49-F238E27FC236}">
              <a16:creationId xmlns:a16="http://schemas.microsoft.com/office/drawing/2014/main" id="{00000000-0008-0000-0000-000093A50000}"/>
            </a:ext>
          </a:extLst>
        </xdr:cNvPr>
        <xdr:cNvSpPr>
          <a:spLocks noChangeShapeType="1"/>
        </xdr:cNvSpPr>
      </xdr:nvSpPr>
      <xdr:spPr bwMode="auto">
        <a:xfrm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88" name="Line 103">
          <a:extLst>
            <a:ext uri="{FF2B5EF4-FFF2-40B4-BE49-F238E27FC236}">
              <a16:creationId xmlns:a16="http://schemas.microsoft.com/office/drawing/2014/main" id="{00000000-0008-0000-0000-000094A50000}"/>
            </a:ext>
          </a:extLst>
        </xdr:cNvPr>
        <xdr:cNvSpPr>
          <a:spLocks noChangeShapeType="1"/>
        </xdr:cNvSpPr>
      </xdr:nvSpPr>
      <xdr:spPr bwMode="auto">
        <a:xfrm flipH="1"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89" name="Line 104">
          <a:extLst>
            <a:ext uri="{FF2B5EF4-FFF2-40B4-BE49-F238E27FC236}">
              <a16:creationId xmlns:a16="http://schemas.microsoft.com/office/drawing/2014/main" id="{00000000-0008-0000-0000-000095A50000}"/>
            </a:ext>
          </a:extLst>
        </xdr:cNvPr>
        <xdr:cNvSpPr>
          <a:spLocks noChangeShapeType="1"/>
        </xdr:cNvSpPr>
      </xdr:nvSpPr>
      <xdr:spPr bwMode="auto">
        <a:xfrm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90" name="Line 105">
          <a:extLst>
            <a:ext uri="{FF2B5EF4-FFF2-40B4-BE49-F238E27FC236}">
              <a16:creationId xmlns:a16="http://schemas.microsoft.com/office/drawing/2014/main" id="{00000000-0008-0000-0000-000096A50000}"/>
            </a:ext>
          </a:extLst>
        </xdr:cNvPr>
        <xdr:cNvSpPr>
          <a:spLocks noChangeShapeType="1"/>
        </xdr:cNvSpPr>
      </xdr:nvSpPr>
      <xdr:spPr bwMode="auto">
        <a:xfrm flipH="1"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91" name="Line 106">
          <a:extLst>
            <a:ext uri="{FF2B5EF4-FFF2-40B4-BE49-F238E27FC236}">
              <a16:creationId xmlns:a16="http://schemas.microsoft.com/office/drawing/2014/main" id="{00000000-0008-0000-0000-000097A50000}"/>
            </a:ext>
          </a:extLst>
        </xdr:cNvPr>
        <xdr:cNvSpPr>
          <a:spLocks noChangeShapeType="1"/>
        </xdr:cNvSpPr>
      </xdr:nvSpPr>
      <xdr:spPr bwMode="auto">
        <a:xfrm flipH="1"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92" name="Line 107">
          <a:extLst>
            <a:ext uri="{FF2B5EF4-FFF2-40B4-BE49-F238E27FC236}">
              <a16:creationId xmlns:a16="http://schemas.microsoft.com/office/drawing/2014/main" id="{00000000-0008-0000-0000-000098A50000}"/>
            </a:ext>
          </a:extLst>
        </xdr:cNvPr>
        <xdr:cNvSpPr>
          <a:spLocks noChangeShapeType="1"/>
        </xdr:cNvSpPr>
      </xdr:nvSpPr>
      <xdr:spPr bwMode="auto">
        <a:xfrm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393" name="Line 108">
          <a:extLst>
            <a:ext uri="{FF2B5EF4-FFF2-40B4-BE49-F238E27FC236}">
              <a16:creationId xmlns:a16="http://schemas.microsoft.com/office/drawing/2014/main" id="{00000000-0008-0000-0000-000099A50000}"/>
            </a:ext>
          </a:extLst>
        </xdr:cNvPr>
        <xdr:cNvSpPr>
          <a:spLocks noChangeShapeType="1"/>
        </xdr:cNvSpPr>
      </xdr:nvSpPr>
      <xdr:spPr bwMode="auto">
        <a:xfrm flipH="1"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323850</xdr:colOff>
      <xdr:row>219</xdr:row>
      <xdr:rowOff>0</xdr:rowOff>
    </xdr:from>
    <xdr:to>
      <xdr:col>6</xdr:col>
      <xdr:colOff>323850</xdr:colOff>
      <xdr:row>219</xdr:row>
      <xdr:rowOff>0</xdr:rowOff>
    </xdr:to>
    <xdr:sp macro="" textlink="">
      <xdr:nvSpPr>
        <xdr:cNvPr id="42394" name="Line 109">
          <a:extLst>
            <a:ext uri="{FF2B5EF4-FFF2-40B4-BE49-F238E27FC236}">
              <a16:creationId xmlns:a16="http://schemas.microsoft.com/office/drawing/2014/main" id="{00000000-0008-0000-0000-00009AA50000}"/>
            </a:ext>
          </a:extLst>
        </xdr:cNvPr>
        <xdr:cNvSpPr>
          <a:spLocks noChangeShapeType="1"/>
        </xdr:cNvSpPr>
      </xdr:nvSpPr>
      <xdr:spPr bwMode="auto">
        <a:xfrm>
          <a:off x="42862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95" name="Line 111">
          <a:extLst>
            <a:ext uri="{FF2B5EF4-FFF2-40B4-BE49-F238E27FC236}">
              <a16:creationId xmlns:a16="http://schemas.microsoft.com/office/drawing/2014/main" id="{00000000-0008-0000-0000-00009BA50000}"/>
            </a:ext>
          </a:extLst>
        </xdr:cNvPr>
        <xdr:cNvSpPr>
          <a:spLocks noChangeShapeType="1"/>
        </xdr:cNvSpPr>
      </xdr:nvSpPr>
      <xdr:spPr bwMode="auto">
        <a:xfrm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96" name="Line 112">
          <a:extLst>
            <a:ext uri="{FF2B5EF4-FFF2-40B4-BE49-F238E27FC236}">
              <a16:creationId xmlns:a16="http://schemas.microsoft.com/office/drawing/2014/main" id="{00000000-0008-0000-0000-00009CA50000}"/>
            </a:ext>
          </a:extLst>
        </xdr:cNvPr>
        <xdr:cNvSpPr>
          <a:spLocks noChangeShapeType="1"/>
        </xdr:cNvSpPr>
      </xdr:nvSpPr>
      <xdr:spPr bwMode="auto">
        <a:xfrm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285750</xdr:colOff>
      <xdr:row>219</xdr:row>
      <xdr:rowOff>0</xdr:rowOff>
    </xdr:from>
    <xdr:to>
      <xdr:col>2</xdr:col>
      <xdr:colOff>285750</xdr:colOff>
      <xdr:row>219</xdr:row>
      <xdr:rowOff>0</xdr:rowOff>
    </xdr:to>
    <xdr:sp macro="" textlink="">
      <xdr:nvSpPr>
        <xdr:cNvPr id="42397" name="Line 114">
          <a:extLst>
            <a:ext uri="{FF2B5EF4-FFF2-40B4-BE49-F238E27FC236}">
              <a16:creationId xmlns:a16="http://schemas.microsoft.com/office/drawing/2014/main" id="{00000000-0008-0000-0000-00009DA50000}"/>
            </a:ext>
          </a:extLst>
        </xdr:cNvPr>
        <xdr:cNvSpPr>
          <a:spLocks noChangeShapeType="1"/>
        </xdr:cNvSpPr>
      </xdr:nvSpPr>
      <xdr:spPr bwMode="auto">
        <a:xfrm>
          <a:off x="18002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219</xdr:row>
      <xdr:rowOff>0</xdr:rowOff>
    </xdr:from>
    <xdr:to>
      <xdr:col>3</xdr:col>
      <xdr:colOff>285750</xdr:colOff>
      <xdr:row>219</xdr:row>
      <xdr:rowOff>0</xdr:rowOff>
    </xdr:to>
    <xdr:sp macro="" textlink="">
      <xdr:nvSpPr>
        <xdr:cNvPr id="42398" name="Line 115">
          <a:extLst>
            <a:ext uri="{FF2B5EF4-FFF2-40B4-BE49-F238E27FC236}">
              <a16:creationId xmlns:a16="http://schemas.microsoft.com/office/drawing/2014/main" id="{00000000-0008-0000-0000-00009EA50000}"/>
            </a:ext>
          </a:extLst>
        </xdr:cNvPr>
        <xdr:cNvSpPr>
          <a:spLocks noChangeShapeType="1"/>
        </xdr:cNvSpPr>
      </xdr:nvSpPr>
      <xdr:spPr bwMode="auto">
        <a:xfrm>
          <a:off x="24098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219</xdr:row>
      <xdr:rowOff>0</xdr:rowOff>
    </xdr:from>
    <xdr:to>
      <xdr:col>4</xdr:col>
      <xdr:colOff>285750</xdr:colOff>
      <xdr:row>219</xdr:row>
      <xdr:rowOff>0</xdr:rowOff>
    </xdr:to>
    <xdr:sp macro="" textlink="">
      <xdr:nvSpPr>
        <xdr:cNvPr id="42399" name="Line 116">
          <a:extLst>
            <a:ext uri="{FF2B5EF4-FFF2-40B4-BE49-F238E27FC236}">
              <a16:creationId xmlns:a16="http://schemas.microsoft.com/office/drawing/2014/main" id="{00000000-0008-0000-0000-00009FA50000}"/>
            </a:ext>
          </a:extLst>
        </xdr:cNvPr>
        <xdr:cNvSpPr>
          <a:spLocks noChangeShapeType="1"/>
        </xdr:cNvSpPr>
      </xdr:nvSpPr>
      <xdr:spPr bwMode="auto">
        <a:xfrm>
          <a:off x="300037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285750</xdr:colOff>
      <xdr:row>219</xdr:row>
      <xdr:rowOff>0</xdr:rowOff>
    </xdr:from>
    <xdr:to>
      <xdr:col>5</xdr:col>
      <xdr:colOff>285750</xdr:colOff>
      <xdr:row>219</xdr:row>
      <xdr:rowOff>0</xdr:rowOff>
    </xdr:to>
    <xdr:sp macro="" textlink="">
      <xdr:nvSpPr>
        <xdr:cNvPr id="42400" name="Line 117">
          <a:extLst>
            <a:ext uri="{FF2B5EF4-FFF2-40B4-BE49-F238E27FC236}">
              <a16:creationId xmlns:a16="http://schemas.microsoft.com/office/drawing/2014/main" id="{00000000-0008-0000-0000-0000A0A50000}"/>
            </a:ext>
          </a:extLst>
        </xdr:cNvPr>
        <xdr:cNvSpPr>
          <a:spLocks noChangeShapeType="1"/>
        </xdr:cNvSpPr>
      </xdr:nvSpPr>
      <xdr:spPr bwMode="auto">
        <a:xfrm>
          <a:off x="3629025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285750</xdr:colOff>
      <xdr:row>219</xdr:row>
      <xdr:rowOff>0</xdr:rowOff>
    </xdr:from>
    <xdr:to>
      <xdr:col>6</xdr:col>
      <xdr:colOff>285750</xdr:colOff>
      <xdr:row>219</xdr:row>
      <xdr:rowOff>0</xdr:rowOff>
    </xdr:to>
    <xdr:sp macro="" textlink="">
      <xdr:nvSpPr>
        <xdr:cNvPr id="42401" name="Line 118">
          <a:extLst>
            <a:ext uri="{FF2B5EF4-FFF2-40B4-BE49-F238E27FC236}">
              <a16:creationId xmlns:a16="http://schemas.microsoft.com/office/drawing/2014/main" id="{00000000-0008-0000-0000-0000A1A50000}"/>
            </a:ext>
          </a:extLst>
        </xdr:cNvPr>
        <xdr:cNvSpPr>
          <a:spLocks noChangeShapeType="1"/>
        </xdr:cNvSpPr>
      </xdr:nvSpPr>
      <xdr:spPr bwMode="auto">
        <a:xfrm>
          <a:off x="4248150" y="3593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114300</xdr:colOff>
      <xdr:row>187</xdr:row>
      <xdr:rowOff>28575</xdr:rowOff>
    </xdr:from>
    <xdr:to>
      <xdr:col>8</xdr:col>
      <xdr:colOff>533400</xdr:colOff>
      <xdr:row>207</xdr:row>
      <xdr:rowOff>66675</xdr:rowOff>
    </xdr:to>
    <xdr:graphicFrame macro="">
      <xdr:nvGraphicFramePr>
        <xdr:cNvPr id="42402" name="Chart 150">
          <a:extLst>
            <a:ext uri="{FF2B5EF4-FFF2-40B4-BE49-F238E27FC236}">
              <a16:creationId xmlns:a16="http://schemas.microsoft.com/office/drawing/2014/main" id="{00000000-0008-0000-0000-0000A2A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495300</xdr:colOff>
      <xdr:row>253</xdr:row>
      <xdr:rowOff>123825</xdr:rowOff>
    </xdr:from>
    <xdr:to>
      <xdr:col>2</xdr:col>
      <xdr:colOff>495300</xdr:colOff>
      <xdr:row>258</xdr:row>
      <xdr:rowOff>0</xdr:rowOff>
    </xdr:to>
    <xdr:sp macro="" textlink="">
      <xdr:nvSpPr>
        <xdr:cNvPr id="42403" name="Line 207">
          <a:extLst>
            <a:ext uri="{FF2B5EF4-FFF2-40B4-BE49-F238E27FC236}">
              <a16:creationId xmlns:a16="http://schemas.microsoft.com/office/drawing/2014/main" id="{00000000-0008-0000-0000-0000A3A50000}"/>
            </a:ext>
          </a:extLst>
        </xdr:cNvPr>
        <xdr:cNvSpPr>
          <a:spLocks noChangeShapeType="1"/>
        </xdr:cNvSpPr>
      </xdr:nvSpPr>
      <xdr:spPr bwMode="auto">
        <a:xfrm>
          <a:off x="2009775" y="41633775"/>
          <a:ext cx="0" cy="6858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447675</xdr:colOff>
      <xdr:row>257</xdr:row>
      <xdr:rowOff>152400</xdr:rowOff>
    </xdr:from>
    <xdr:to>
      <xdr:col>8</xdr:col>
      <xdr:colOff>238125</xdr:colOff>
      <xdr:row>257</xdr:row>
      <xdr:rowOff>152400</xdr:rowOff>
    </xdr:to>
    <xdr:sp macro="" textlink="">
      <xdr:nvSpPr>
        <xdr:cNvPr id="42404" name="Line 208">
          <a:extLst>
            <a:ext uri="{FF2B5EF4-FFF2-40B4-BE49-F238E27FC236}">
              <a16:creationId xmlns:a16="http://schemas.microsoft.com/office/drawing/2014/main" id="{00000000-0008-0000-0000-0000A4A50000}"/>
            </a:ext>
          </a:extLst>
        </xdr:cNvPr>
        <xdr:cNvSpPr>
          <a:spLocks noChangeShapeType="1"/>
        </xdr:cNvSpPr>
      </xdr:nvSpPr>
      <xdr:spPr bwMode="auto">
        <a:xfrm>
          <a:off x="447675" y="42310050"/>
          <a:ext cx="49530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428625</xdr:colOff>
      <xdr:row>254</xdr:row>
      <xdr:rowOff>95250</xdr:rowOff>
    </xdr:from>
    <xdr:to>
      <xdr:col>7</xdr:col>
      <xdr:colOff>647700</xdr:colOff>
      <xdr:row>257</xdr:row>
      <xdr:rowOff>123825</xdr:rowOff>
    </xdr:to>
    <xdr:sp macro="" textlink="">
      <xdr:nvSpPr>
        <xdr:cNvPr id="42405" name="Freeform 209">
          <a:extLst>
            <a:ext uri="{FF2B5EF4-FFF2-40B4-BE49-F238E27FC236}">
              <a16:creationId xmlns:a16="http://schemas.microsoft.com/office/drawing/2014/main" id="{00000000-0008-0000-0000-0000A5A50000}"/>
            </a:ext>
          </a:extLst>
        </xdr:cNvPr>
        <xdr:cNvSpPr>
          <a:spLocks/>
        </xdr:cNvSpPr>
      </xdr:nvSpPr>
      <xdr:spPr bwMode="auto">
        <a:xfrm>
          <a:off x="428625" y="41767125"/>
          <a:ext cx="4733925" cy="514350"/>
        </a:xfrm>
        <a:custGeom>
          <a:avLst/>
          <a:gdLst>
            <a:gd name="T0" fmla="*/ 0 w 524"/>
            <a:gd name="T1" fmla="*/ 2147483647 h 54"/>
            <a:gd name="T2" fmla="*/ 2147483647 w 524"/>
            <a:gd name="T3" fmla="*/ 2147483647 h 54"/>
            <a:gd name="T4" fmla="*/ 2147483647 w 524"/>
            <a:gd name="T5" fmla="*/ 2147483647 h 54"/>
            <a:gd name="T6" fmla="*/ 2147483647 w 524"/>
            <a:gd name="T7" fmla="*/ 2147483647 h 54"/>
            <a:gd name="T8" fmla="*/ 2147483647 w 524"/>
            <a:gd name="T9" fmla="*/ 2147483647 h 54"/>
            <a:gd name="T10" fmla="*/ 2147483647 w 524"/>
            <a:gd name="T11" fmla="*/ 2147483647 h 54"/>
            <a:gd name="T12" fmla="*/ 2147483647 w 524"/>
            <a:gd name="T13" fmla="*/ 2147483647 h 54"/>
            <a:gd name="T14" fmla="*/ 2147483647 w 524"/>
            <a:gd name="T15" fmla="*/ 2147483647 h 54"/>
            <a:gd name="T16" fmla="*/ 2147483647 w 524"/>
            <a:gd name="T17" fmla="*/ 2147483647 h 54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524"/>
            <a:gd name="T28" fmla="*/ 0 h 54"/>
            <a:gd name="T29" fmla="*/ 524 w 524"/>
            <a:gd name="T30" fmla="*/ 54 h 54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524" h="54">
              <a:moveTo>
                <a:pt x="0" y="53"/>
              </a:moveTo>
              <a:cubicBezTo>
                <a:pt x="15" y="50"/>
                <a:pt x="66" y="45"/>
                <a:pt x="90" y="37"/>
              </a:cubicBezTo>
              <a:cubicBezTo>
                <a:pt x="114" y="29"/>
                <a:pt x="129" y="0"/>
                <a:pt x="144" y="1"/>
              </a:cubicBezTo>
              <a:cubicBezTo>
                <a:pt x="159" y="2"/>
                <a:pt x="157" y="36"/>
                <a:pt x="178" y="44"/>
              </a:cubicBezTo>
              <a:cubicBezTo>
                <a:pt x="199" y="52"/>
                <a:pt x="244" y="50"/>
                <a:pt x="271" y="51"/>
              </a:cubicBezTo>
              <a:cubicBezTo>
                <a:pt x="298" y="52"/>
                <a:pt x="319" y="53"/>
                <a:pt x="343" y="53"/>
              </a:cubicBezTo>
              <a:cubicBezTo>
                <a:pt x="367" y="53"/>
                <a:pt x="393" y="54"/>
                <a:pt x="417" y="54"/>
              </a:cubicBezTo>
              <a:cubicBezTo>
                <a:pt x="441" y="54"/>
                <a:pt x="467" y="54"/>
                <a:pt x="485" y="54"/>
              </a:cubicBezTo>
              <a:cubicBezTo>
                <a:pt x="503" y="54"/>
                <a:pt x="516" y="54"/>
                <a:pt x="524" y="54"/>
              </a:cubicBezTo>
            </a:path>
          </a:pathLst>
        </a:custGeom>
        <a:noFill/>
        <a:ln w="19050">
          <a:solidFill>
            <a:srgbClr val="0000FF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257</xdr:row>
      <xdr:rowOff>104775</xdr:rowOff>
    </xdr:from>
    <xdr:to>
      <xdr:col>6</xdr:col>
      <xdr:colOff>400050</xdr:colOff>
      <xdr:row>257</xdr:row>
      <xdr:rowOff>142875</xdr:rowOff>
    </xdr:to>
    <xdr:sp macro="" textlink="">
      <xdr:nvSpPr>
        <xdr:cNvPr id="42406" name="Line 212">
          <a:extLst>
            <a:ext uri="{FF2B5EF4-FFF2-40B4-BE49-F238E27FC236}">
              <a16:creationId xmlns:a16="http://schemas.microsoft.com/office/drawing/2014/main" id="{00000000-0008-0000-0000-0000A6A50000}"/>
            </a:ext>
          </a:extLst>
        </xdr:cNvPr>
        <xdr:cNvSpPr>
          <a:spLocks noChangeShapeType="1"/>
        </xdr:cNvSpPr>
      </xdr:nvSpPr>
      <xdr:spPr bwMode="auto">
        <a:xfrm flipH="1">
          <a:off x="4352925" y="42262425"/>
          <a:ext cx="9525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571500</xdr:colOff>
      <xdr:row>254</xdr:row>
      <xdr:rowOff>123825</xdr:rowOff>
    </xdr:from>
    <xdr:to>
      <xdr:col>2</xdr:col>
      <xdr:colOff>571500</xdr:colOff>
      <xdr:row>257</xdr:row>
      <xdr:rowOff>152400</xdr:rowOff>
    </xdr:to>
    <xdr:sp macro="" textlink="">
      <xdr:nvSpPr>
        <xdr:cNvPr id="42407" name="Line 213">
          <a:extLst>
            <a:ext uri="{FF2B5EF4-FFF2-40B4-BE49-F238E27FC236}">
              <a16:creationId xmlns:a16="http://schemas.microsoft.com/office/drawing/2014/main" id="{00000000-0008-0000-0000-0000A7A50000}"/>
            </a:ext>
          </a:extLst>
        </xdr:cNvPr>
        <xdr:cNvSpPr>
          <a:spLocks noChangeShapeType="1"/>
        </xdr:cNvSpPr>
      </xdr:nvSpPr>
      <xdr:spPr bwMode="auto">
        <a:xfrm>
          <a:off x="2085975" y="41795700"/>
          <a:ext cx="0" cy="5143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</xdr:col>
      <xdr:colOff>514350</xdr:colOff>
      <xdr:row>257</xdr:row>
      <xdr:rowOff>133350</xdr:rowOff>
    </xdr:from>
    <xdr:to>
      <xdr:col>2</xdr:col>
      <xdr:colOff>561975</xdr:colOff>
      <xdr:row>259</xdr:row>
      <xdr:rowOff>152400</xdr:rowOff>
    </xdr:to>
    <xdr:sp macro="" textlink="">
      <xdr:nvSpPr>
        <xdr:cNvPr id="42408" name="Line 214">
          <a:extLst>
            <a:ext uri="{FF2B5EF4-FFF2-40B4-BE49-F238E27FC236}">
              <a16:creationId xmlns:a16="http://schemas.microsoft.com/office/drawing/2014/main" id="{00000000-0008-0000-0000-0000A8A50000}"/>
            </a:ext>
          </a:extLst>
        </xdr:cNvPr>
        <xdr:cNvSpPr>
          <a:spLocks noChangeShapeType="1"/>
        </xdr:cNvSpPr>
      </xdr:nvSpPr>
      <xdr:spPr bwMode="auto">
        <a:xfrm flipV="1">
          <a:off x="2028825" y="42291000"/>
          <a:ext cx="47625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495300</xdr:colOff>
      <xdr:row>240</xdr:row>
      <xdr:rowOff>28575</xdr:rowOff>
    </xdr:from>
    <xdr:to>
      <xdr:col>2</xdr:col>
      <xdr:colOff>495300</xdr:colOff>
      <xdr:row>247</xdr:row>
      <xdr:rowOff>0</xdr:rowOff>
    </xdr:to>
    <xdr:sp macro="" textlink="">
      <xdr:nvSpPr>
        <xdr:cNvPr id="42409" name="Line 215">
          <a:extLst>
            <a:ext uri="{FF2B5EF4-FFF2-40B4-BE49-F238E27FC236}">
              <a16:creationId xmlns:a16="http://schemas.microsoft.com/office/drawing/2014/main" id="{00000000-0008-0000-0000-0000A9A50000}"/>
            </a:ext>
          </a:extLst>
        </xdr:cNvPr>
        <xdr:cNvSpPr>
          <a:spLocks noChangeShapeType="1"/>
        </xdr:cNvSpPr>
      </xdr:nvSpPr>
      <xdr:spPr bwMode="auto">
        <a:xfrm>
          <a:off x="2009775" y="39433500"/>
          <a:ext cx="0" cy="11049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361950</xdr:colOff>
      <xdr:row>246</xdr:row>
      <xdr:rowOff>133350</xdr:rowOff>
    </xdr:from>
    <xdr:to>
      <xdr:col>7</xdr:col>
      <xdr:colOff>123825</xdr:colOff>
      <xdr:row>246</xdr:row>
      <xdr:rowOff>142875</xdr:rowOff>
    </xdr:to>
    <xdr:sp macro="" textlink="">
      <xdr:nvSpPr>
        <xdr:cNvPr id="42410" name="Line 216">
          <a:extLst>
            <a:ext uri="{FF2B5EF4-FFF2-40B4-BE49-F238E27FC236}">
              <a16:creationId xmlns:a16="http://schemas.microsoft.com/office/drawing/2014/main" id="{00000000-0008-0000-0000-0000AAA50000}"/>
            </a:ext>
          </a:extLst>
        </xdr:cNvPr>
        <xdr:cNvSpPr>
          <a:spLocks noChangeShapeType="1"/>
        </xdr:cNvSpPr>
      </xdr:nvSpPr>
      <xdr:spPr bwMode="auto">
        <a:xfrm>
          <a:off x="361950" y="40509825"/>
          <a:ext cx="4343400" cy="95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704850</xdr:colOff>
      <xdr:row>242</xdr:row>
      <xdr:rowOff>0</xdr:rowOff>
    </xdr:from>
    <xdr:to>
      <xdr:col>2</xdr:col>
      <xdr:colOff>704850</xdr:colOff>
      <xdr:row>246</xdr:row>
      <xdr:rowOff>133350</xdr:rowOff>
    </xdr:to>
    <xdr:sp macro="" textlink="">
      <xdr:nvSpPr>
        <xdr:cNvPr id="42411" name="Line 217">
          <a:extLst>
            <a:ext uri="{FF2B5EF4-FFF2-40B4-BE49-F238E27FC236}">
              <a16:creationId xmlns:a16="http://schemas.microsoft.com/office/drawing/2014/main" id="{00000000-0008-0000-0000-0000ABA50000}"/>
            </a:ext>
          </a:extLst>
        </xdr:cNvPr>
        <xdr:cNvSpPr>
          <a:spLocks noChangeShapeType="1"/>
        </xdr:cNvSpPr>
      </xdr:nvSpPr>
      <xdr:spPr bwMode="auto">
        <a:xfrm flipH="1">
          <a:off x="2124075" y="39728775"/>
          <a:ext cx="0" cy="78105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390525</xdr:colOff>
      <xdr:row>244</xdr:row>
      <xdr:rowOff>47625</xdr:rowOff>
    </xdr:from>
    <xdr:to>
      <xdr:col>0</xdr:col>
      <xdr:colOff>390525</xdr:colOff>
      <xdr:row>246</xdr:row>
      <xdr:rowOff>114300</xdr:rowOff>
    </xdr:to>
    <xdr:sp macro="" textlink="">
      <xdr:nvSpPr>
        <xdr:cNvPr id="42412" name="Line 219">
          <a:extLst>
            <a:ext uri="{FF2B5EF4-FFF2-40B4-BE49-F238E27FC236}">
              <a16:creationId xmlns:a16="http://schemas.microsoft.com/office/drawing/2014/main" id="{00000000-0008-0000-0000-0000ACA50000}"/>
            </a:ext>
          </a:extLst>
        </xdr:cNvPr>
        <xdr:cNvSpPr>
          <a:spLocks noChangeShapeType="1"/>
        </xdr:cNvSpPr>
      </xdr:nvSpPr>
      <xdr:spPr bwMode="auto">
        <a:xfrm>
          <a:off x="390525" y="40100250"/>
          <a:ext cx="0" cy="390525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685800</xdr:colOff>
      <xdr:row>246</xdr:row>
      <xdr:rowOff>114300</xdr:rowOff>
    </xdr:from>
    <xdr:to>
      <xdr:col>2</xdr:col>
      <xdr:colOff>790575</xdr:colOff>
      <xdr:row>248</xdr:row>
      <xdr:rowOff>19050</xdr:rowOff>
    </xdr:to>
    <xdr:sp macro="" textlink="">
      <xdr:nvSpPr>
        <xdr:cNvPr id="42413" name="Line 220">
          <a:extLst>
            <a:ext uri="{FF2B5EF4-FFF2-40B4-BE49-F238E27FC236}">
              <a16:creationId xmlns:a16="http://schemas.microsoft.com/office/drawing/2014/main" id="{00000000-0008-0000-0000-0000ADA50000}"/>
            </a:ext>
          </a:extLst>
        </xdr:cNvPr>
        <xdr:cNvSpPr>
          <a:spLocks noChangeShapeType="1"/>
        </xdr:cNvSpPr>
      </xdr:nvSpPr>
      <xdr:spPr bwMode="auto">
        <a:xfrm flipH="1" flipV="1">
          <a:off x="2124075" y="40490775"/>
          <a:ext cx="0" cy="228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400050</xdr:colOff>
      <xdr:row>246</xdr:row>
      <xdr:rowOff>104775</xdr:rowOff>
    </xdr:from>
    <xdr:to>
      <xdr:col>3</xdr:col>
      <xdr:colOff>400050</xdr:colOff>
      <xdr:row>247</xdr:row>
      <xdr:rowOff>19050</xdr:rowOff>
    </xdr:to>
    <xdr:sp macro="" textlink="">
      <xdr:nvSpPr>
        <xdr:cNvPr id="42414" name="Line 221">
          <a:extLst>
            <a:ext uri="{FF2B5EF4-FFF2-40B4-BE49-F238E27FC236}">
              <a16:creationId xmlns:a16="http://schemas.microsoft.com/office/drawing/2014/main" id="{00000000-0008-0000-0000-0000AEA50000}"/>
            </a:ext>
          </a:extLst>
        </xdr:cNvPr>
        <xdr:cNvSpPr>
          <a:spLocks noChangeShapeType="1"/>
        </xdr:cNvSpPr>
      </xdr:nvSpPr>
      <xdr:spPr bwMode="auto">
        <a:xfrm>
          <a:off x="2524125" y="40481250"/>
          <a:ext cx="0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428625</xdr:colOff>
      <xdr:row>247</xdr:row>
      <xdr:rowOff>133350</xdr:rowOff>
    </xdr:from>
    <xdr:to>
      <xdr:col>3</xdr:col>
      <xdr:colOff>428625</xdr:colOff>
      <xdr:row>249</xdr:row>
      <xdr:rowOff>19050</xdr:rowOff>
    </xdr:to>
    <xdr:sp macro="" textlink="">
      <xdr:nvSpPr>
        <xdr:cNvPr id="42415" name="Line 222">
          <a:extLst>
            <a:ext uri="{FF2B5EF4-FFF2-40B4-BE49-F238E27FC236}">
              <a16:creationId xmlns:a16="http://schemas.microsoft.com/office/drawing/2014/main" id="{00000000-0008-0000-0000-0000AFA50000}"/>
            </a:ext>
          </a:extLst>
        </xdr:cNvPr>
        <xdr:cNvSpPr>
          <a:spLocks noChangeShapeType="1"/>
        </xdr:cNvSpPr>
      </xdr:nvSpPr>
      <xdr:spPr bwMode="auto">
        <a:xfrm flipV="1">
          <a:off x="2552700" y="40671750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428625</xdr:colOff>
      <xdr:row>248</xdr:row>
      <xdr:rowOff>104775</xdr:rowOff>
    </xdr:from>
    <xdr:to>
      <xdr:col>2</xdr:col>
      <xdr:colOff>609600</xdr:colOff>
      <xdr:row>249</xdr:row>
      <xdr:rowOff>47625</xdr:rowOff>
    </xdr:to>
    <xdr:sp macro="" textlink="">
      <xdr:nvSpPr>
        <xdr:cNvPr id="42416" name="Line 223">
          <a:extLst>
            <a:ext uri="{FF2B5EF4-FFF2-40B4-BE49-F238E27FC236}">
              <a16:creationId xmlns:a16="http://schemas.microsoft.com/office/drawing/2014/main" id="{00000000-0008-0000-0000-0000B0A50000}"/>
            </a:ext>
          </a:extLst>
        </xdr:cNvPr>
        <xdr:cNvSpPr>
          <a:spLocks noChangeShapeType="1"/>
        </xdr:cNvSpPr>
      </xdr:nvSpPr>
      <xdr:spPr bwMode="auto">
        <a:xfrm flipV="1">
          <a:off x="1943100" y="40805100"/>
          <a:ext cx="180975" cy="10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190500</xdr:colOff>
      <xdr:row>257</xdr:row>
      <xdr:rowOff>57150</xdr:rowOff>
    </xdr:from>
    <xdr:to>
      <xdr:col>3</xdr:col>
      <xdr:colOff>190500</xdr:colOff>
      <xdr:row>257</xdr:row>
      <xdr:rowOff>66675</xdr:rowOff>
    </xdr:to>
    <xdr:sp macro="" textlink="">
      <xdr:nvSpPr>
        <xdr:cNvPr id="42417" name="Line 224">
          <a:extLst>
            <a:ext uri="{FF2B5EF4-FFF2-40B4-BE49-F238E27FC236}">
              <a16:creationId xmlns:a16="http://schemas.microsoft.com/office/drawing/2014/main" id="{00000000-0008-0000-0000-0000B1A50000}"/>
            </a:ext>
          </a:extLst>
        </xdr:cNvPr>
        <xdr:cNvSpPr>
          <a:spLocks noChangeShapeType="1"/>
        </xdr:cNvSpPr>
      </xdr:nvSpPr>
      <xdr:spPr bwMode="auto">
        <a:xfrm>
          <a:off x="2314575" y="42214800"/>
          <a:ext cx="0" cy="9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6</xdr:col>
      <xdr:colOff>409575</xdr:colOff>
      <xdr:row>244</xdr:row>
      <xdr:rowOff>57150</xdr:rowOff>
    </xdr:from>
    <xdr:to>
      <xdr:col>6</xdr:col>
      <xdr:colOff>409575</xdr:colOff>
      <xdr:row>246</xdr:row>
      <xdr:rowOff>142875</xdr:rowOff>
    </xdr:to>
    <xdr:sp macro="" textlink="">
      <xdr:nvSpPr>
        <xdr:cNvPr id="42418" name="Line 225">
          <a:extLst>
            <a:ext uri="{FF2B5EF4-FFF2-40B4-BE49-F238E27FC236}">
              <a16:creationId xmlns:a16="http://schemas.microsoft.com/office/drawing/2014/main" id="{00000000-0008-0000-0000-0000B2A50000}"/>
            </a:ext>
          </a:extLst>
        </xdr:cNvPr>
        <xdr:cNvSpPr>
          <a:spLocks noChangeShapeType="1"/>
        </xdr:cNvSpPr>
      </xdr:nvSpPr>
      <xdr:spPr bwMode="auto">
        <a:xfrm flipV="1">
          <a:off x="4371975" y="40109775"/>
          <a:ext cx="0" cy="409575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438150</xdr:colOff>
      <xdr:row>257</xdr:row>
      <xdr:rowOff>85725</xdr:rowOff>
    </xdr:from>
    <xdr:to>
      <xdr:col>3</xdr:col>
      <xdr:colOff>438150</xdr:colOff>
      <xdr:row>257</xdr:row>
      <xdr:rowOff>152400</xdr:rowOff>
    </xdr:to>
    <xdr:sp macro="" textlink="">
      <xdr:nvSpPr>
        <xdr:cNvPr id="42419" name="Line 226">
          <a:extLst>
            <a:ext uri="{FF2B5EF4-FFF2-40B4-BE49-F238E27FC236}">
              <a16:creationId xmlns:a16="http://schemas.microsoft.com/office/drawing/2014/main" id="{00000000-0008-0000-0000-0000B3A50000}"/>
            </a:ext>
          </a:extLst>
        </xdr:cNvPr>
        <xdr:cNvSpPr>
          <a:spLocks noChangeShapeType="1"/>
        </xdr:cNvSpPr>
      </xdr:nvSpPr>
      <xdr:spPr bwMode="auto">
        <a:xfrm>
          <a:off x="2562225" y="42243375"/>
          <a:ext cx="0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</xdr:colOff>
      <xdr:row>75</xdr:row>
      <xdr:rowOff>114300</xdr:rowOff>
    </xdr:from>
    <xdr:to>
      <xdr:col>4</xdr:col>
      <xdr:colOff>171450</xdr:colOff>
      <xdr:row>76</xdr:row>
      <xdr:rowOff>38100</xdr:rowOff>
    </xdr:to>
    <xdr:sp macro="" textlink="">
      <xdr:nvSpPr>
        <xdr:cNvPr id="42420" name="Line 229">
          <a:extLst>
            <a:ext uri="{FF2B5EF4-FFF2-40B4-BE49-F238E27FC236}">
              <a16:creationId xmlns:a16="http://schemas.microsoft.com/office/drawing/2014/main" id="{00000000-0008-0000-0000-0000B4A50000}"/>
            </a:ext>
          </a:extLst>
        </xdr:cNvPr>
        <xdr:cNvSpPr>
          <a:spLocks noChangeShapeType="1"/>
        </xdr:cNvSpPr>
      </xdr:nvSpPr>
      <xdr:spPr bwMode="auto">
        <a:xfrm flipH="1">
          <a:off x="2743200" y="12649200"/>
          <a:ext cx="142875" cy="85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485775</xdr:colOff>
      <xdr:row>257</xdr:row>
      <xdr:rowOff>95250</xdr:rowOff>
    </xdr:from>
    <xdr:to>
      <xdr:col>0</xdr:col>
      <xdr:colOff>485775</xdr:colOff>
      <xdr:row>257</xdr:row>
      <xdr:rowOff>133350</xdr:rowOff>
    </xdr:to>
    <xdr:sp macro="" textlink="">
      <xdr:nvSpPr>
        <xdr:cNvPr id="42421" name="Line 288">
          <a:extLst>
            <a:ext uri="{FF2B5EF4-FFF2-40B4-BE49-F238E27FC236}">
              <a16:creationId xmlns:a16="http://schemas.microsoft.com/office/drawing/2014/main" id="{00000000-0008-0000-0000-0000B5A50000}"/>
            </a:ext>
          </a:extLst>
        </xdr:cNvPr>
        <xdr:cNvSpPr>
          <a:spLocks noChangeShapeType="1"/>
        </xdr:cNvSpPr>
      </xdr:nvSpPr>
      <xdr:spPr bwMode="auto">
        <a:xfrm flipV="1">
          <a:off x="485775" y="42252900"/>
          <a:ext cx="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0.64087</cdr:x>
      <cdr:y>0.77606</cdr:y>
    </cdr:from>
    <cdr:to>
      <cdr:x>0.68697</cdr:x>
      <cdr:y>0.83944</cdr:y>
    </cdr:to>
    <cdr:sp macro="" textlink="">
      <cdr:nvSpPr>
        <cdr:cNvPr id="6145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8963" y="2572418"/>
          <a:ext cx="315715" cy="2100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Times New Roman"/>
              <a:cs typeface="Times New Roman"/>
            </a:rPr>
            <a:t>VC</a:t>
          </a:r>
        </a:p>
      </cdr:txBody>
    </cdr:sp>
  </cdr:relSizeAnchor>
  <cdr:relSizeAnchor xmlns:cdr="http://schemas.openxmlformats.org/drawingml/2006/chartDrawing">
    <cdr:from>
      <cdr:x>0.72526</cdr:x>
      <cdr:y>0.72782</cdr:y>
    </cdr:from>
    <cdr:to>
      <cdr:x>0.87365</cdr:x>
      <cdr:y>0.8082</cdr:y>
    </cdr:to>
    <cdr:sp macro="" textlink="">
      <cdr:nvSpPr>
        <cdr:cNvPr id="6146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6911" y="2412498"/>
          <a:ext cx="1016245" cy="266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Times New Roman"/>
              <a:cs typeface="Times New Roman"/>
            </a:rPr>
            <a:t>Equipment Cost</a:t>
          </a:r>
        </a:p>
        <a:p xmlns:a="http://schemas.openxmlformats.org/drawingml/2006/main">
          <a:pPr algn="l" rtl="0">
            <a:defRPr sz="1000"/>
          </a:pPr>
          <a:endParaRPr lang="en-US" sz="800" b="1" i="0" strike="noStrike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  <cdr:relSizeAnchor xmlns:cdr="http://schemas.openxmlformats.org/drawingml/2006/chartDrawing">
    <cdr:from>
      <cdr:x>0.82011</cdr:x>
      <cdr:y>0.66396</cdr:y>
    </cdr:from>
    <cdr:to>
      <cdr:x>0.86078</cdr:x>
      <cdr:y>0.75138</cdr:y>
    </cdr:to>
    <cdr:sp macro="" textlink="">
      <cdr:nvSpPr>
        <cdr:cNvPr id="6147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6519" y="2200821"/>
          <a:ext cx="278527" cy="289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Times New Roman"/>
              <a:cs typeface="Times New Roman"/>
            </a:rPr>
            <a:t>FC</a:t>
          </a:r>
        </a:p>
        <a:p xmlns:a="http://schemas.openxmlformats.org/drawingml/2006/main">
          <a:pPr algn="l" rtl="0">
            <a:defRPr sz="1000"/>
          </a:pPr>
          <a:endParaRPr lang="en-US" sz="800" b="1" i="0" strike="noStrike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  <cdr:relSizeAnchor xmlns:cdr="http://schemas.openxmlformats.org/drawingml/2006/chartDrawing">
    <cdr:from>
      <cdr:x>0.69677</cdr:x>
      <cdr:y>0.36547</cdr:y>
    </cdr:from>
    <cdr:to>
      <cdr:x>0.80055</cdr:x>
      <cdr:y>0.42302</cdr:y>
    </cdr:to>
    <cdr:sp macro="" textlink="">
      <cdr:nvSpPr>
        <cdr:cNvPr id="6148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71823" y="1211428"/>
          <a:ext cx="710735" cy="190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Times New Roman"/>
              <a:cs typeface="Times New Roman"/>
            </a:rPr>
            <a:t>Sales Price</a:t>
          </a:r>
        </a:p>
      </cdr:txBody>
    </cdr:sp>
  </cdr:relSizeAnchor>
  <cdr:relSizeAnchor xmlns:cdr="http://schemas.openxmlformats.org/drawingml/2006/chartDrawing">
    <cdr:from>
      <cdr:x>0.73058</cdr:x>
      <cdr:y>0.62544</cdr:y>
    </cdr:from>
    <cdr:to>
      <cdr:x>0.80971</cdr:x>
      <cdr:y>0.67241</cdr:y>
    </cdr:to>
    <cdr:sp macro="" textlink="">
      <cdr:nvSpPr>
        <cdr:cNvPr id="6149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4311" y="2073136"/>
          <a:ext cx="432632" cy="1557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Times New Roman"/>
              <a:cs typeface="Times New Roman"/>
            </a:rPr>
            <a:t>WACC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2"/>
  <sheetViews>
    <sheetView tabSelected="1" zoomScaleNormal="100" zoomScaleSheetLayoutView="100" workbookViewId="0">
      <selection activeCell="I234" sqref="I234"/>
    </sheetView>
  </sheetViews>
  <sheetFormatPr defaultRowHeight="12.75" x14ac:dyDescent="0.2"/>
  <cols>
    <col min="1" max="1" width="11.7109375" style="1" customWidth="1"/>
    <col min="2" max="2" width="11" style="1" customWidth="1"/>
    <col min="3" max="3" width="10.7109375" style="1" customWidth="1"/>
    <col min="4" max="4" width="13.42578125" style="1" customWidth="1"/>
    <col min="5" max="5" width="9.7109375" style="1" customWidth="1"/>
    <col min="6" max="6" width="9.85546875" style="1" customWidth="1"/>
    <col min="7" max="7" width="9.28515625" style="1" customWidth="1"/>
    <col min="8" max="8" width="11.42578125" style="1" customWidth="1"/>
    <col min="9" max="9" width="10" style="1" customWidth="1"/>
    <col min="10" max="10" width="11.28515625" style="1" customWidth="1"/>
    <col min="11" max="16" width="10.7109375" style="1" customWidth="1"/>
    <col min="17" max="20" width="9.140625" style="1"/>
    <col min="21" max="21" width="6.7109375" style="1" customWidth="1"/>
    <col min="22" max="16384" width="9.140625" style="1"/>
  </cols>
  <sheetData>
    <row r="1" spans="1:11" s="5" customFormat="1" x14ac:dyDescent="0.2">
      <c r="A1" s="33" t="s">
        <v>68</v>
      </c>
      <c r="B1" s="33"/>
      <c r="C1" s="33"/>
      <c r="D1" s="33"/>
      <c r="E1" s="232">
        <f ca="1">NOW()</f>
        <v>43104.63994375</v>
      </c>
      <c r="F1" s="232"/>
      <c r="G1" s="33"/>
      <c r="H1" s="33"/>
      <c r="I1" s="243">
        <v>43104</v>
      </c>
      <c r="J1" s="243"/>
      <c r="K1" s="33"/>
    </row>
    <row r="2" spans="1:11" ht="15.75" x14ac:dyDescent="0.25">
      <c r="A2" s="231" t="s">
        <v>69</v>
      </c>
      <c r="B2" s="231"/>
      <c r="C2" s="231"/>
      <c r="D2" s="231"/>
      <c r="E2" s="231"/>
      <c r="F2" s="231"/>
      <c r="G2" s="231"/>
      <c r="H2" s="231"/>
      <c r="I2" s="231"/>
      <c r="J2" s="13"/>
      <c r="K2" s="13"/>
    </row>
    <row r="3" spans="1:11" s="6" customFormat="1" ht="15.75" x14ac:dyDescent="0.25">
      <c r="J3" s="34"/>
      <c r="K3" s="35"/>
    </row>
    <row r="4" spans="1:11" s="3" customFormat="1" x14ac:dyDescent="0.2">
      <c r="A4" s="144" t="s">
        <v>110</v>
      </c>
      <c r="B4" s="156"/>
      <c r="C4" s="156"/>
      <c r="D4" s="156"/>
      <c r="E4" s="156"/>
      <c r="F4" s="156"/>
      <c r="G4" s="156"/>
      <c r="H4" s="156"/>
      <c r="I4" s="156"/>
      <c r="J4" s="157"/>
      <c r="K4" s="24"/>
    </row>
    <row r="5" spans="1:11" s="3" customFormat="1" x14ac:dyDescent="0.2">
      <c r="A5" s="144" t="s">
        <v>70</v>
      </c>
      <c r="B5" s="158"/>
      <c r="C5" s="158"/>
      <c r="D5" s="158"/>
      <c r="E5" s="158"/>
      <c r="F5" s="158"/>
      <c r="G5" s="158"/>
      <c r="H5" s="158"/>
      <c r="I5" s="158"/>
      <c r="J5" s="157"/>
      <c r="K5" s="24"/>
    </row>
    <row r="6" spans="1:11" s="3" customFormat="1" x14ac:dyDescent="0.2">
      <c r="A6" s="144" t="s">
        <v>143</v>
      </c>
      <c r="C6" s="158"/>
      <c r="D6" s="158"/>
      <c r="E6" s="158"/>
      <c r="F6" s="158"/>
      <c r="G6" s="158"/>
      <c r="H6" s="158"/>
      <c r="I6" s="158"/>
      <c r="J6" s="157"/>
      <c r="K6" s="24"/>
    </row>
    <row r="7" spans="1:11" s="3" customFormat="1" x14ac:dyDescent="0.2">
      <c r="A7" s="144" t="s">
        <v>142</v>
      </c>
      <c r="B7" s="158"/>
      <c r="C7" s="158"/>
      <c r="D7" s="158"/>
      <c r="E7" s="158"/>
      <c r="F7" s="158"/>
      <c r="G7" s="158"/>
      <c r="H7" s="158"/>
      <c r="I7" s="158"/>
      <c r="J7" s="157"/>
      <c r="K7" s="24"/>
    </row>
    <row r="8" spans="1:11" s="3" customFormat="1" x14ac:dyDescent="0.2">
      <c r="A8" s="144" t="s">
        <v>123</v>
      </c>
      <c r="B8" s="158"/>
      <c r="C8" s="158"/>
      <c r="D8" s="158"/>
      <c r="E8" s="158"/>
      <c r="F8" s="158"/>
      <c r="G8" s="158"/>
      <c r="H8" s="158"/>
      <c r="I8" s="158"/>
      <c r="J8" s="157"/>
      <c r="K8" s="24"/>
    </row>
    <row r="9" spans="1:11" s="3" customFormat="1" x14ac:dyDescent="0.2">
      <c r="A9" s="144" t="s">
        <v>171</v>
      </c>
      <c r="B9" s="158"/>
      <c r="C9" s="158"/>
      <c r="D9" s="158"/>
      <c r="E9" s="158"/>
      <c r="F9" s="158"/>
      <c r="G9" s="158"/>
      <c r="H9" s="158"/>
      <c r="I9" s="158"/>
      <c r="J9" s="157"/>
      <c r="K9" s="24"/>
    </row>
    <row r="10" spans="1:11" s="3" customFormat="1" x14ac:dyDescent="0.2">
      <c r="A10" s="144" t="s">
        <v>170</v>
      </c>
      <c r="B10" s="158"/>
      <c r="C10" s="158"/>
      <c r="D10" s="158"/>
      <c r="E10" s="158"/>
      <c r="F10" s="158"/>
      <c r="G10" s="158"/>
      <c r="H10" s="158"/>
      <c r="I10" s="158"/>
      <c r="J10" s="157"/>
      <c r="K10" s="24"/>
    </row>
    <row r="11" spans="1:11" s="3" customFormat="1" x14ac:dyDescent="0.2">
      <c r="A11" s="144" t="s">
        <v>124</v>
      </c>
      <c r="B11" s="158"/>
      <c r="C11" s="158"/>
      <c r="D11" s="158"/>
      <c r="E11" s="158"/>
      <c r="F11" s="158"/>
      <c r="G11" s="158"/>
      <c r="H11" s="158"/>
      <c r="I11" s="158"/>
      <c r="J11" s="157"/>
      <c r="K11" s="24"/>
    </row>
    <row r="12" spans="1:11" s="3" customFormat="1" x14ac:dyDescent="0.2">
      <c r="A12" s="144" t="s">
        <v>126</v>
      </c>
      <c r="B12" s="158"/>
      <c r="C12" s="158"/>
      <c r="D12" s="158"/>
      <c r="E12" s="158"/>
      <c r="F12" s="158"/>
      <c r="G12" s="158"/>
      <c r="H12" s="158"/>
      <c r="I12" s="158"/>
      <c r="J12" s="157"/>
      <c r="K12" s="24"/>
    </row>
    <row r="13" spans="1:11" s="3" customFormat="1" x14ac:dyDescent="0.2">
      <c r="A13" s="144" t="s">
        <v>125</v>
      </c>
      <c r="B13" s="158"/>
      <c r="C13" s="158"/>
      <c r="D13" s="158"/>
      <c r="E13" s="158"/>
      <c r="F13" s="158"/>
      <c r="G13" s="158"/>
      <c r="H13" s="158"/>
      <c r="I13" s="158"/>
      <c r="J13" s="157"/>
      <c r="K13" s="24"/>
    </row>
    <row r="14" spans="1:11" s="3" customFormat="1" ht="21.75" customHeight="1" x14ac:dyDescent="0.2">
      <c r="A14" s="2" t="s">
        <v>144</v>
      </c>
      <c r="B14" s="158"/>
      <c r="C14" s="158"/>
      <c r="D14" s="158"/>
      <c r="E14"/>
      <c r="F14" s="158"/>
      <c r="G14" s="158"/>
      <c r="H14" s="158"/>
      <c r="I14" s="158"/>
      <c r="J14" s="157"/>
      <c r="K14" s="24"/>
    </row>
    <row r="15" spans="1:11" s="3" customFormat="1" x14ac:dyDescent="0.2">
      <c r="A15" s="212" t="s">
        <v>99</v>
      </c>
      <c r="B15" s="158"/>
      <c r="C15" s="158"/>
      <c r="D15" s="158"/>
      <c r="E15" s="158"/>
      <c r="F15" s="158"/>
      <c r="G15" s="158"/>
      <c r="H15" s="158"/>
      <c r="I15" s="158"/>
      <c r="J15" s="157"/>
      <c r="K15" s="24"/>
    </row>
    <row r="16" spans="1:11" s="3" customFormat="1" x14ac:dyDescent="0.2">
      <c r="A16" s="2"/>
      <c r="B16" s="158"/>
      <c r="C16" s="158"/>
      <c r="D16" s="158"/>
      <c r="E16" s="158"/>
      <c r="F16" s="158"/>
      <c r="G16" s="158"/>
      <c r="H16" s="158"/>
      <c r="I16" s="158"/>
      <c r="J16" s="157"/>
      <c r="K16" s="24"/>
    </row>
    <row r="17" spans="1:15" s="6" customFormat="1" ht="12.75" customHeight="1" x14ac:dyDescent="0.25">
      <c r="A17" s="159"/>
      <c r="B17" s="159"/>
      <c r="C17" s="159"/>
      <c r="D17" s="159"/>
      <c r="E17" s="159"/>
      <c r="F17" s="162" t="s">
        <v>54</v>
      </c>
      <c r="G17" s="160" t="s">
        <v>55</v>
      </c>
      <c r="H17" s="161">
        <f>D73</f>
        <v>4014.2749812171096</v>
      </c>
      <c r="I17" s="159"/>
      <c r="J17" s="34"/>
      <c r="K17" s="35"/>
    </row>
    <row r="18" spans="1:15" x14ac:dyDescent="0.2">
      <c r="A18" s="13"/>
      <c r="B18" s="13"/>
      <c r="C18" s="13"/>
      <c r="D18" s="13"/>
      <c r="E18" s="13"/>
      <c r="G18" s="162" t="s">
        <v>52</v>
      </c>
      <c r="H18" s="191">
        <f>D74</f>
        <v>0.1111475432899649</v>
      </c>
      <c r="J18" s="125"/>
      <c r="K18" s="125"/>
      <c r="L18" s="125"/>
    </row>
    <row r="19" spans="1:15" ht="12.75" customHeight="1" x14ac:dyDescent="0.2">
      <c r="A19" s="114" t="s">
        <v>67</v>
      </c>
      <c r="B19" s="13"/>
      <c r="C19" s="13"/>
      <c r="D19" s="13"/>
      <c r="E19" s="13"/>
      <c r="G19" s="162" t="s">
        <v>53</v>
      </c>
      <c r="H19" s="191">
        <f>D75</f>
        <v>0.10749699785342215</v>
      </c>
      <c r="J19" s="125"/>
      <c r="K19" s="125"/>
      <c r="L19" s="125"/>
    </row>
    <row r="20" spans="1:15" x14ac:dyDescent="0.2">
      <c r="J20" s="146"/>
      <c r="K20" s="146"/>
      <c r="L20" s="146"/>
      <c r="M20" s="235"/>
      <c r="N20" s="235"/>
      <c r="O20" s="235"/>
    </row>
    <row r="21" spans="1:15" x14ac:dyDescent="0.2">
      <c r="A21" s="3" t="s">
        <v>97</v>
      </c>
      <c r="D21" s="9">
        <v>175000</v>
      </c>
      <c r="F21" s="12" t="s">
        <v>152</v>
      </c>
      <c r="I21" s="9">
        <v>15000</v>
      </c>
      <c r="J21" s="147"/>
      <c r="K21" s="147"/>
      <c r="L21" s="148"/>
      <c r="M21" s="104"/>
      <c r="N21" s="105"/>
      <c r="O21" s="104"/>
    </row>
    <row r="22" spans="1:15" x14ac:dyDescent="0.2">
      <c r="A22" s="3" t="s">
        <v>71</v>
      </c>
      <c r="D22" s="9">
        <v>35000</v>
      </c>
      <c r="F22" s="3" t="s">
        <v>2</v>
      </c>
      <c r="I22" s="10">
        <v>0.4</v>
      </c>
      <c r="J22" s="147"/>
      <c r="K22" s="147"/>
      <c r="L22" s="148"/>
      <c r="M22" s="104"/>
      <c r="N22" s="105"/>
      <c r="O22" s="104"/>
    </row>
    <row r="23" spans="1:15" x14ac:dyDescent="0.2">
      <c r="A23" s="3" t="s">
        <v>72</v>
      </c>
      <c r="D23" s="9">
        <v>15000</v>
      </c>
      <c r="F23" s="3" t="s">
        <v>3</v>
      </c>
      <c r="I23" s="10">
        <v>0.1</v>
      </c>
      <c r="J23" s="147"/>
      <c r="K23" s="147"/>
      <c r="L23" s="148"/>
      <c r="M23" s="104"/>
      <c r="N23" s="105"/>
      <c r="O23" s="104"/>
    </row>
    <row r="24" spans="1:15" x14ac:dyDescent="0.2">
      <c r="A24" s="3" t="s">
        <v>76</v>
      </c>
      <c r="D24" s="2">
        <v>115000</v>
      </c>
      <c r="F24" s="12"/>
      <c r="I24" s="9"/>
      <c r="J24" s="147"/>
      <c r="K24" s="147"/>
      <c r="L24" s="148"/>
      <c r="M24" s="104"/>
      <c r="N24" s="105"/>
      <c r="O24" s="104"/>
    </row>
    <row r="25" spans="1:15" x14ac:dyDescent="0.2">
      <c r="A25" s="3" t="s">
        <v>21</v>
      </c>
      <c r="D25" s="76">
        <v>3.25</v>
      </c>
      <c r="J25" s="143"/>
      <c r="K25" s="143"/>
      <c r="L25" s="142"/>
      <c r="M25" s="106"/>
      <c r="N25" s="107"/>
      <c r="O25" s="106"/>
    </row>
    <row r="26" spans="1:15" x14ac:dyDescent="0.2">
      <c r="A26" s="3" t="s">
        <v>31</v>
      </c>
      <c r="D26" s="184">
        <v>0.6</v>
      </c>
      <c r="J26" s="143"/>
      <c r="K26" s="143"/>
      <c r="L26" s="142"/>
      <c r="M26" s="106"/>
      <c r="N26" s="107"/>
      <c r="O26" s="106"/>
    </row>
    <row r="27" spans="1:15" x14ac:dyDescent="0.2">
      <c r="A27" s="3" t="s">
        <v>94</v>
      </c>
      <c r="D27" s="192">
        <f>D25*D26</f>
        <v>1.95</v>
      </c>
      <c r="F27" s="155"/>
      <c r="G27" s="3"/>
      <c r="H27" s="3"/>
      <c r="I27" s="11"/>
      <c r="J27" s="143"/>
      <c r="K27" s="143"/>
      <c r="L27" s="149"/>
      <c r="M27" s="67"/>
      <c r="N27" s="67"/>
      <c r="O27" s="67"/>
    </row>
    <row r="28" spans="1:15" x14ac:dyDescent="0.2">
      <c r="A28" s="3" t="s">
        <v>1</v>
      </c>
      <c r="D28" s="77">
        <v>70000</v>
      </c>
      <c r="F28" s="155"/>
      <c r="G28" s="3"/>
      <c r="H28" s="3"/>
      <c r="I28" s="11"/>
      <c r="J28" s="143"/>
      <c r="K28" s="143"/>
      <c r="L28" s="149"/>
      <c r="M28" s="67"/>
      <c r="N28" s="67"/>
      <c r="O28" s="67"/>
    </row>
    <row r="30" spans="1:15" ht="13.5" thickBot="1" x14ac:dyDescent="0.25">
      <c r="A30" s="188" t="s">
        <v>57</v>
      </c>
      <c r="B30" s="187"/>
      <c r="C30" s="187"/>
      <c r="D30" s="186"/>
      <c r="E30" s="237" t="s">
        <v>8</v>
      </c>
      <c r="F30" s="237"/>
      <c r="G30" s="237"/>
      <c r="H30" s="75" t="s">
        <v>33</v>
      </c>
      <c r="J30" s="3"/>
    </row>
    <row r="31" spans="1:15" ht="13.5" thickBot="1" x14ac:dyDescent="0.25">
      <c r="A31" s="190" t="s">
        <v>5</v>
      </c>
      <c r="B31" s="187"/>
      <c r="C31" s="187"/>
      <c r="D31" s="183" t="s">
        <v>10</v>
      </c>
      <c r="E31" s="123">
        <v>1</v>
      </c>
      <c r="F31" s="123">
        <v>2</v>
      </c>
      <c r="G31" s="189">
        <v>3</v>
      </c>
      <c r="H31" s="80" t="s">
        <v>64</v>
      </c>
      <c r="J31" s="3"/>
    </row>
    <row r="32" spans="1:15" x14ac:dyDescent="0.2">
      <c r="A32" s="103"/>
      <c r="B32" s="67"/>
      <c r="C32" s="67"/>
      <c r="D32" s="18">
        <f>D21</f>
        <v>175000</v>
      </c>
      <c r="E32" s="117"/>
      <c r="F32" s="117"/>
      <c r="G32" s="117"/>
      <c r="H32"/>
      <c r="I32" s="122"/>
      <c r="J32" s="3"/>
    </row>
    <row r="33" spans="1:10" x14ac:dyDescent="0.2">
      <c r="A33" s="15" t="s">
        <v>65</v>
      </c>
      <c r="B33" s="23"/>
      <c r="C33" s="23"/>
      <c r="D33" s="15"/>
      <c r="E33" s="68">
        <v>0.33</v>
      </c>
      <c r="F33" s="68">
        <v>0.45</v>
      </c>
      <c r="G33" s="68">
        <v>0.15</v>
      </c>
      <c r="H33"/>
      <c r="I33" s="116"/>
      <c r="J33" s="3"/>
    </row>
    <row r="34" spans="1:10" x14ac:dyDescent="0.2">
      <c r="A34" s="209" t="s">
        <v>66</v>
      </c>
      <c r="B34" s="23"/>
      <c r="C34" s="23"/>
      <c r="D34" s="15"/>
      <c r="E34" s="19">
        <f>E33*$D$21</f>
        <v>57750</v>
      </c>
      <c r="F34" s="19">
        <f>F33*$D$21</f>
        <v>78750</v>
      </c>
      <c r="G34" s="19">
        <f>G33*$D$21</f>
        <v>26250</v>
      </c>
      <c r="H34" s="115">
        <f>SUM(E34:G34)</f>
        <v>162750</v>
      </c>
      <c r="J34" s="3"/>
    </row>
    <row r="35" spans="1:10" ht="13.5" thickBot="1" x14ac:dyDescent="0.25">
      <c r="A35" s="15" t="s">
        <v>63</v>
      </c>
      <c r="B35" s="23"/>
      <c r="C35" s="23"/>
      <c r="D35" s="23"/>
      <c r="E35" s="23"/>
      <c r="F35" s="23"/>
      <c r="G35" s="185">
        <f>D32-SUM(E34:G34)</f>
        <v>12250</v>
      </c>
      <c r="H35"/>
      <c r="I35" s="23"/>
      <c r="J35" s="3"/>
    </row>
    <row r="36" spans="1:10" ht="13.5" thickTop="1" x14ac:dyDescent="0.2">
      <c r="G36" s="3"/>
      <c r="J36" s="3"/>
    </row>
    <row r="37" spans="1:10" x14ac:dyDescent="0.2">
      <c r="A37" s="114" t="s">
        <v>168</v>
      </c>
      <c r="E37" s="117"/>
      <c r="F37" s="112" t="s">
        <v>0</v>
      </c>
      <c r="G37" s="3"/>
      <c r="J37" s="3"/>
    </row>
    <row r="38" spans="1:10" x14ac:dyDescent="0.2">
      <c r="A38" s="12" t="s">
        <v>150</v>
      </c>
      <c r="E38" s="118"/>
      <c r="F38" s="20">
        <f>I21</f>
        <v>15000</v>
      </c>
      <c r="G38" s="3"/>
      <c r="J38" s="3"/>
    </row>
    <row r="39" spans="1:10" x14ac:dyDescent="0.2">
      <c r="A39" s="12" t="s">
        <v>151</v>
      </c>
      <c r="E39" s="120"/>
      <c r="F39" s="21">
        <f>G35</f>
        <v>12250</v>
      </c>
      <c r="G39" s="3"/>
      <c r="J39" s="3"/>
    </row>
    <row r="40" spans="1:10" x14ac:dyDescent="0.2">
      <c r="A40" s="12" t="s">
        <v>58</v>
      </c>
      <c r="E40" s="120"/>
      <c r="F40" s="21">
        <f>F38-F39</f>
        <v>2750</v>
      </c>
      <c r="G40" s="3"/>
      <c r="J40" s="3"/>
    </row>
    <row r="41" spans="1:10" x14ac:dyDescent="0.2">
      <c r="A41" s="4" t="s">
        <v>11</v>
      </c>
      <c r="E41" s="120"/>
      <c r="F41" s="21">
        <f>F40*$I$22</f>
        <v>1100</v>
      </c>
      <c r="G41" s="3"/>
      <c r="J41" s="3"/>
    </row>
    <row r="42" spans="1:10" ht="13.5" thickBot="1" x14ac:dyDescent="0.25">
      <c r="A42" s="4" t="s">
        <v>73</v>
      </c>
      <c r="E42" s="121"/>
      <c r="F42" s="78">
        <f>F38-F41</f>
        <v>13900</v>
      </c>
      <c r="G42" s="3"/>
      <c r="J42" s="3"/>
    </row>
    <row r="43" spans="1:10" ht="13.5" thickTop="1" x14ac:dyDescent="0.2">
      <c r="A43" s="24"/>
      <c r="B43" s="13"/>
      <c r="C43" s="13"/>
      <c r="D43" s="37"/>
      <c r="E43" s="13"/>
      <c r="F43" s="24"/>
      <c r="G43" s="13"/>
      <c r="H43" s="13"/>
      <c r="I43" s="14"/>
      <c r="J43" s="24"/>
    </row>
    <row r="44" spans="1:10" x14ac:dyDescent="0.2">
      <c r="A44" s="145" t="s">
        <v>165</v>
      </c>
      <c r="B44" s="13"/>
      <c r="C44" s="13"/>
      <c r="D44" s="13"/>
      <c r="E44" s="13"/>
      <c r="F44" s="13"/>
      <c r="G44" s="13"/>
      <c r="H44" s="13"/>
      <c r="I44" s="13"/>
      <c r="J44" s="13"/>
    </row>
    <row r="45" spans="1:10" ht="13.5" thickBot="1" x14ac:dyDescent="0.25">
      <c r="C45" s="236"/>
      <c r="D45" s="236"/>
      <c r="E45" s="123">
        <v>0</v>
      </c>
      <c r="F45" s="123">
        <v>1</v>
      </c>
      <c r="G45" s="123">
        <v>2</v>
      </c>
      <c r="H45" s="123">
        <v>3</v>
      </c>
      <c r="I45"/>
    </row>
    <row r="46" spans="1:10" ht="13.5" x14ac:dyDescent="0.25">
      <c r="A46" s="22" t="s">
        <v>159</v>
      </c>
      <c r="B46" s="17"/>
      <c r="I46"/>
    </row>
    <row r="47" spans="1:10" x14ac:dyDescent="0.2">
      <c r="A47" s="3" t="s">
        <v>0</v>
      </c>
      <c r="E47" s="3">
        <f>-D21</f>
        <v>-175000</v>
      </c>
      <c r="I47"/>
    </row>
    <row r="48" spans="1:10" ht="12.75" customHeight="1" x14ac:dyDescent="0.2">
      <c r="A48" s="4" t="s">
        <v>153</v>
      </c>
      <c r="E48" s="3">
        <f>-(D22-D23)</f>
        <v>-20000</v>
      </c>
      <c r="I48"/>
    </row>
    <row r="49" spans="1:9" x14ac:dyDescent="0.2">
      <c r="I49"/>
    </row>
    <row r="50" spans="1:9" ht="13.5" x14ac:dyDescent="0.25">
      <c r="A50" s="22" t="s">
        <v>160</v>
      </c>
      <c r="I50"/>
    </row>
    <row r="51" spans="1:9" s="16" customFormat="1" x14ac:dyDescent="0.2">
      <c r="A51" s="17" t="s">
        <v>13</v>
      </c>
      <c r="F51" s="17">
        <f>D24</f>
        <v>115000</v>
      </c>
      <c r="G51" s="17">
        <f>F51</f>
        <v>115000</v>
      </c>
      <c r="H51" s="17">
        <f>G51</f>
        <v>115000</v>
      </c>
      <c r="I51"/>
    </row>
    <row r="52" spans="1:9" s="16" customFormat="1" x14ac:dyDescent="0.2">
      <c r="A52" s="17" t="s">
        <v>12</v>
      </c>
      <c r="F52" s="69">
        <f>D25</f>
        <v>3.25</v>
      </c>
      <c r="G52" s="69">
        <f>F52</f>
        <v>3.25</v>
      </c>
      <c r="H52" s="69">
        <f>G52</f>
        <v>3.25</v>
      </c>
      <c r="I52"/>
    </row>
    <row r="53" spans="1:9" ht="13.5" x14ac:dyDescent="0.25">
      <c r="A53" s="22"/>
      <c r="I53"/>
    </row>
    <row r="54" spans="1:9" x14ac:dyDescent="0.2">
      <c r="A54" s="3" t="s">
        <v>154</v>
      </c>
      <c r="F54" s="7">
        <f>F51*F52</f>
        <v>373750</v>
      </c>
      <c r="G54" s="7">
        <f>G51*G52</f>
        <v>373750</v>
      </c>
      <c r="H54" s="7">
        <f>H51*H52</f>
        <v>373750</v>
      </c>
      <c r="I54"/>
    </row>
    <row r="55" spans="1:9" x14ac:dyDescent="0.2">
      <c r="A55" s="3" t="s">
        <v>30</v>
      </c>
      <c r="F55" s="3">
        <f>F51*$D$27</f>
        <v>224250</v>
      </c>
      <c r="G55" s="3">
        <f>G51*$D$27</f>
        <v>224250</v>
      </c>
      <c r="H55" s="3">
        <f>H51*$D$27</f>
        <v>224250</v>
      </c>
      <c r="I55"/>
    </row>
    <row r="56" spans="1:9" x14ac:dyDescent="0.2">
      <c r="A56" s="3" t="s">
        <v>14</v>
      </c>
      <c r="F56" s="3">
        <f>D28</f>
        <v>70000</v>
      </c>
      <c r="G56" s="3">
        <f>F56</f>
        <v>70000</v>
      </c>
      <c r="H56" s="3">
        <f>G56</f>
        <v>70000</v>
      </c>
      <c r="I56"/>
    </row>
    <row r="57" spans="1:9" ht="12.75" customHeight="1" x14ac:dyDescent="0.2">
      <c r="A57" s="4" t="s">
        <v>9</v>
      </c>
      <c r="F57" s="18">
        <f>E34</f>
        <v>57750</v>
      </c>
      <c r="G57" s="18">
        <f>F34</f>
        <v>78750</v>
      </c>
      <c r="H57" s="18">
        <f>G34</f>
        <v>26250</v>
      </c>
      <c r="I57"/>
    </row>
    <row r="58" spans="1:9" x14ac:dyDescent="0.2">
      <c r="A58" s="3" t="s">
        <v>155</v>
      </c>
      <c r="F58" s="7">
        <f>F54-SUM(F55:F57)</f>
        <v>21750</v>
      </c>
      <c r="G58" s="7">
        <f>G54-SUM(G55:G57)</f>
        <v>750</v>
      </c>
      <c r="H58" s="7">
        <f>H54-SUM(H55:H57)</f>
        <v>53250</v>
      </c>
      <c r="I58"/>
    </row>
    <row r="59" spans="1:9" x14ac:dyDescent="0.2">
      <c r="A59" s="3" t="s">
        <v>4</v>
      </c>
      <c r="F59" s="18">
        <f>F58*$I$22</f>
        <v>8700</v>
      </c>
      <c r="G59" s="18">
        <f>G58*$I$22</f>
        <v>300</v>
      </c>
      <c r="H59" s="18">
        <f>H58*$I$22</f>
        <v>21300</v>
      </c>
      <c r="I59"/>
    </row>
    <row r="60" spans="1:9" x14ac:dyDescent="0.2">
      <c r="A60" s="3" t="s">
        <v>156</v>
      </c>
      <c r="F60" s="7">
        <f>F58-F59</f>
        <v>13050</v>
      </c>
      <c r="G60" s="7">
        <f>G58-G59</f>
        <v>450</v>
      </c>
      <c r="H60" s="7">
        <f>H58-H59</f>
        <v>31950</v>
      </c>
      <c r="I60"/>
    </row>
    <row r="61" spans="1:9" x14ac:dyDescent="0.2">
      <c r="A61" s="3" t="s">
        <v>56</v>
      </c>
      <c r="F61" s="18">
        <f>SUM(F57:F57)</f>
        <v>57750</v>
      </c>
      <c r="G61" s="18">
        <f>SUM(G57:G57)</f>
        <v>78750</v>
      </c>
      <c r="H61" s="18">
        <f>SUM(H57:H57)</f>
        <v>26250</v>
      </c>
      <c r="I61"/>
    </row>
    <row r="62" spans="1:9" x14ac:dyDescent="0.2">
      <c r="A62" s="3" t="s">
        <v>157</v>
      </c>
      <c r="F62" s="7">
        <f>SUM(F60:F61)</f>
        <v>70800</v>
      </c>
      <c r="G62" s="7">
        <f>SUM(G60:G61)</f>
        <v>79200</v>
      </c>
      <c r="H62" s="7">
        <f>SUM(H60:H61)</f>
        <v>58200</v>
      </c>
      <c r="I62"/>
    </row>
    <row r="63" spans="1:9" ht="13.5" x14ac:dyDescent="0.25">
      <c r="A63" s="22" t="s">
        <v>158</v>
      </c>
      <c r="I63"/>
    </row>
    <row r="64" spans="1:9" x14ac:dyDescent="0.2">
      <c r="A64" s="3" t="s">
        <v>162</v>
      </c>
      <c r="H64" s="7">
        <f>F38</f>
        <v>15000</v>
      </c>
      <c r="I64"/>
    </row>
    <row r="65" spans="1:10" x14ac:dyDescent="0.2">
      <c r="A65" s="3" t="s">
        <v>163</v>
      </c>
      <c r="H65" s="18">
        <f>F41</f>
        <v>1100</v>
      </c>
      <c r="I65"/>
    </row>
    <row r="66" spans="1:10" x14ac:dyDescent="0.2">
      <c r="A66" s="3" t="s">
        <v>73</v>
      </c>
      <c r="H66" s="7">
        <f>H64-H65</f>
        <v>13900</v>
      </c>
      <c r="I66"/>
    </row>
    <row r="67" spans="1:10" x14ac:dyDescent="0.2">
      <c r="A67" s="3" t="s">
        <v>161</v>
      </c>
      <c r="H67" s="3">
        <f>-E48</f>
        <v>20000</v>
      </c>
      <c r="I67"/>
    </row>
    <row r="68" spans="1:10" x14ac:dyDescent="0.2">
      <c r="E68" s="8"/>
      <c r="F68" s="8"/>
      <c r="G68" s="8"/>
      <c r="H68" s="8"/>
      <c r="I68"/>
    </row>
    <row r="69" spans="1:10" ht="13.5" thickBot="1" x14ac:dyDescent="0.25">
      <c r="A69" s="3" t="s">
        <v>164</v>
      </c>
      <c r="E69" s="151">
        <f>SUM(E47:E68)</f>
        <v>-195000</v>
      </c>
      <c r="F69" s="151">
        <f>F62</f>
        <v>70800</v>
      </c>
      <c r="G69" s="151">
        <f>G62</f>
        <v>79200</v>
      </c>
      <c r="H69" s="151">
        <f>H62+H66+H67</f>
        <v>92100</v>
      </c>
      <c r="I69"/>
    </row>
    <row r="70" spans="1:10" ht="13.5" thickTop="1" x14ac:dyDescent="0.2">
      <c r="A70" s="24"/>
      <c r="B70" s="24"/>
      <c r="C70" s="24"/>
      <c r="D70" s="24"/>
      <c r="E70" s="24"/>
      <c r="F70" s="24"/>
      <c r="G70" s="24"/>
      <c r="H70" s="24"/>
      <c r="I70"/>
      <c r="J70" s="24"/>
    </row>
    <row r="71" spans="1:10" ht="15.75" x14ac:dyDescent="0.25">
      <c r="A71" s="38" t="s">
        <v>167</v>
      </c>
      <c r="B71" s="24"/>
      <c r="C71" s="24"/>
      <c r="D71" s="24"/>
      <c r="E71" s="24"/>
      <c r="F71" s="24"/>
      <c r="G71" s="24"/>
      <c r="H71" s="24"/>
      <c r="I71" s="24"/>
      <c r="J71" s="24"/>
    </row>
    <row r="72" spans="1:10" x14ac:dyDescent="0.2">
      <c r="A72" s="2"/>
    </row>
    <row r="73" spans="1:10" x14ac:dyDescent="0.2">
      <c r="A73" s="3" t="s">
        <v>74</v>
      </c>
      <c r="D73" s="152">
        <f>NPV(I23,F69:H69)+E69</f>
        <v>4014.2749812171096</v>
      </c>
    </row>
    <row r="74" spans="1:10" x14ac:dyDescent="0.2">
      <c r="A74" s="3" t="s">
        <v>6</v>
      </c>
      <c r="D74" s="153">
        <f>IRR(E69:H69)</f>
        <v>0.1111475432899649</v>
      </c>
    </row>
    <row r="75" spans="1:10" x14ac:dyDescent="0.2">
      <c r="A75" s="3" t="s">
        <v>7</v>
      </c>
      <c r="D75" s="153">
        <f>MIRR(E69:H69,I23,I23)</f>
        <v>0.10749699785342215</v>
      </c>
    </row>
    <row r="76" spans="1:10" x14ac:dyDescent="0.2">
      <c r="E76" s="17" t="s">
        <v>178</v>
      </c>
    </row>
    <row r="77" spans="1:10" x14ac:dyDescent="0.2">
      <c r="A77" s="4" t="s">
        <v>75</v>
      </c>
      <c r="D77" s="154">
        <f>MIN(F81:I81)</f>
        <v>2.4885993485342022</v>
      </c>
      <c r="E77" s="17" t="s">
        <v>177</v>
      </c>
    </row>
    <row r="78" spans="1:10" x14ac:dyDescent="0.2">
      <c r="A78" s="24"/>
      <c r="B78" s="13"/>
      <c r="C78" s="13"/>
      <c r="D78" s="25"/>
    </row>
    <row r="79" spans="1:10" x14ac:dyDescent="0.2">
      <c r="A79" s="28" t="s">
        <v>59</v>
      </c>
      <c r="B79" s="27"/>
      <c r="C79" s="27"/>
      <c r="D79" s="27"/>
      <c r="E79" s="32">
        <v>0</v>
      </c>
      <c r="F79" s="32">
        <v>1</v>
      </c>
      <c r="G79" s="32">
        <v>2</v>
      </c>
      <c r="H79" s="32">
        <v>3</v>
      </c>
      <c r="I79"/>
    </row>
    <row r="80" spans="1:10" x14ac:dyDescent="0.2">
      <c r="B80" s="2" t="s">
        <v>166</v>
      </c>
      <c r="E80" s="29">
        <f>E69</f>
        <v>-195000</v>
      </c>
      <c r="F80" s="29">
        <f>SUM($E$69:F69)</f>
        <v>-124200</v>
      </c>
      <c r="G80" s="29">
        <f>SUM($E$69:G69)</f>
        <v>-45000</v>
      </c>
      <c r="H80" s="29">
        <f>SUM($E$69:H69)</f>
        <v>47100</v>
      </c>
      <c r="I80"/>
    </row>
    <row r="81" spans="1:9" x14ac:dyDescent="0.2">
      <c r="B81" s="2" t="s">
        <v>60</v>
      </c>
      <c r="E81" s="30"/>
      <c r="F81" s="31" t="b">
        <f>IF(F80&gt;0,E79+ABS(E80)/F69)</f>
        <v>0</v>
      </c>
      <c r="G81" s="31" t="b">
        <f>IF(G80&gt;0,F79+ABS(F80)/G69)</f>
        <v>0</v>
      </c>
      <c r="H81" s="31">
        <f>IF(H80&gt;0,G79+ABS(G80)/H69)</f>
        <v>2.4885993485342022</v>
      </c>
      <c r="I81"/>
    </row>
    <row r="82" spans="1:9" x14ac:dyDescent="0.2">
      <c r="B82" s="2"/>
      <c r="E82" s="30"/>
      <c r="F82" s="31"/>
      <c r="G82" s="31"/>
      <c r="H82" s="31"/>
      <c r="I82"/>
    </row>
    <row r="83" spans="1:9" x14ac:dyDescent="0.2">
      <c r="A83" s="2" t="s">
        <v>100</v>
      </c>
      <c r="B83" s="2"/>
      <c r="E83" s="30"/>
      <c r="F83" s="31"/>
      <c r="G83" s="31"/>
      <c r="H83" s="31"/>
      <c r="I83"/>
    </row>
    <row r="84" spans="1:9" x14ac:dyDescent="0.2">
      <c r="A84" s="2" t="s">
        <v>77</v>
      </c>
      <c r="B84" s="2"/>
      <c r="E84" s="30"/>
      <c r="F84" s="31"/>
      <c r="G84" s="31"/>
      <c r="H84" s="31"/>
      <c r="I84"/>
    </row>
    <row r="85" spans="1:9" x14ac:dyDescent="0.2">
      <c r="A85" s="182" t="s">
        <v>78</v>
      </c>
      <c r="B85"/>
      <c r="E85" s="30"/>
      <c r="F85" s="31"/>
      <c r="G85" s="31"/>
      <c r="H85" s="31"/>
      <c r="I85"/>
    </row>
    <row r="86" spans="1:9" x14ac:dyDescent="0.2">
      <c r="A86" s="182" t="s">
        <v>79</v>
      </c>
      <c r="B86" s="2"/>
      <c r="E86" s="30"/>
      <c r="F86" s="31"/>
      <c r="G86" s="31"/>
      <c r="H86" s="31"/>
      <c r="I86"/>
    </row>
    <row r="87" spans="1:9" x14ac:dyDescent="0.2">
      <c r="A87" s="182"/>
      <c r="B87" s="2"/>
      <c r="E87" s="30"/>
      <c r="F87" s="31"/>
      <c r="G87" s="31"/>
      <c r="H87" s="31"/>
      <c r="I87"/>
    </row>
    <row r="88" spans="1:9" x14ac:dyDescent="0.2">
      <c r="A88" s="2" t="s">
        <v>101</v>
      </c>
      <c r="B88" s="2"/>
      <c r="E88" s="30"/>
      <c r="F88" s="31"/>
      <c r="G88" s="31"/>
      <c r="H88" s="31"/>
      <c r="I88"/>
    </row>
    <row r="89" spans="1:9" x14ac:dyDescent="0.2">
      <c r="A89" s="2" t="s">
        <v>102</v>
      </c>
      <c r="B89" s="2"/>
      <c r="E89" s="30"/>
      <c r="F89" s="31"/>
      <c r="G89" s="31"/>
      <c r="H89" s="31"/>
      <c r="I89"/>
    </row>
    <row r="90" spans="1:9" x14ac:dyDescent="0.2">
      <c r="A90" s="39" t="s">
        <v>80</v>
      </c>
      <c r="B90" s="2"/>
      <c r="E90" s="30"/>
      <c r="F90" s="31"/>
      <c r="G90" s="31"/>
      <c r="H90" s="31"/>
      <c r="I90"/>
    </row>
    <row r="91" spans="1:9" x14ac:dyDescent="0.2">
      <c r="A91" s="39" t="s">
        <v>81</v>
      </c>
      <c r="B91" s="2"/>
      <c r="E91" s="30"/>
      <c r="F91" s="31"/>
      <c r="G91" s="31"/>
      <c r="H91" s="31"/>
      <c r="I91"/>
    </row>
    <row r="92" spans="1:9" x14ac:dyDescent="0.2">
      <c r="A92" s="39" t="s">
        <v>103</v>
      </c>
      <c r="B92" s="2"/>
      <c r="E92" s="30"/>
      <c r="F92" s="31"/>
      <c r="G92" s="31"/>
      <c r="H92" s="31"/>
      <c r="I92"/>
    </row>
    <row r="93" spans="1:9" x14ac:dyDescent="0.2">
      <c r="A93" s="39" t="s">
        <v>83</v>
      </c>
      <c r="B93" s="2"/>
      <c r="E93" s="30"/>
      <c r="F93" s="31"/>
      <c r="G93" s="31"/>
      <c r="H93" s="31"/>
      <c r="I93"/>
    </row>
    <row r="94" spans="1:9" x14ac:dyDescent="0.2">
      <c r="A94" s="39" t="s">
        <v>82</v>
      </c>
      <c r="B94" s="2"/>
      <c r="E94" s="30"/>
      <c r="F94" s="31"/>
      <c r="G94" s="31"/>
      <c r="H94" s="31"/>
      <c r="I94"/>
    </row>
    <row r="95" spans="1:9" x14ac:dyDescent="0.2">
      <c r="A95" s="39"/>
      <c r="B95" s="2"/>
      <c r="E95" s="30"/>
      <c r="F95" s="31"/>
      <c r="G95" s="31"/>
      <c r="H95" s="31"/>
      <c r="I95"/>
    </row>
    <row r="96" spans="1:9" x14ac:dyDescent="0.2">
      <c r="A96" s="2" t="s">
        <v>84</v>
      </c>
      <c r="B96"/>
      <c r="E96" s="30"/>
      <c r="F96" s="31"/>
      <c r="G96" s="31"/>
      <c r="H96" s="31"/>
      <c r="I96"/>
    </row>
    <row r="97" spans="1:9" x14ac:dyDescent="0.2">
      <c r="A97" s="2" t="s">
        <v>85</v>
      </c>
      <c r="B97" s="2"/>
      <c r="E97" s="30"/>
      <c r="F97" s="31"/>
      <c r="G97" s="31"/>
      <c r="H97" s="31"/>
      <c r="I97"/>
    </row>
    <row r="98" spans="1:9" x14ac:dyDescent="0.2">
      <c r="A98" s="39" t="s">
        <v>86</v>
      </c>
      <c r="B98" s="2"/>
      <c r="E98" s="30"/>
      <c r="F98" s="31"/>
      <c r="G98" s="31"/>
      <c r="H98" s="31"/>
      <c r="I98"/>
    </row>
    <row r="99" spans="1:9" x14ac:dyDescent="0.2">
      <c r="A99" s="39" t="s">
        <v>104</v>
      </c>
      <c r="B99" s="2"/>
      <c r="E99" s="30"/>
      <c r="F99" s="31"/>
      <c r="G99" s="31"/>
      <c r="H99" s="31"/>
      <c r="I99"/>
    </row>
    <row r="100" spans="1:9" x14ac:dyDescent="0.2">
      <c r="A100" s="39" t="s">
        <v>87</v>
      </c>
      <c r="B100" s="2"/>
      <c r="E100" s="30"/>
      <c r="F100" s="31"/>
      <c r="G100" s="31"/>
      <c r="H100" s="31"/>
      <c r="I100"/>
    </row>
    <row r="101" spans="1:9" x14ac:dyDescent="0.2">
      <c r="A101" s="39" t="s">
        <v>88</v>
      </c>
      <c r="B101" s="2"/>
      <c r="E101" s="30"/>
      <c r="F101" s="31"/>
      <c r="G101" s="31"/>
      <c r="H101" s="31"/>
      <c r="I101"/>
    </row>
    <row r="102" spans="1:9" x14ac:dyDescent="0.2">
      <c r="A102" s="39" t="s">
        <v>89</v>
      </c>
      <c r="B102" s="2"/>
      <c r="E102" s="30"/>
      <c r="F102" s="31"/>
      <c r="G102" s="31"/>
      <c r="H102" s="31"/>
      <c r="I102"/>
    </row>
    <row r="103" spans="1:9" x14ac:dyDescent="0.2">
      <c r="A103" s="39" t="s">
        <v>90</v>
      </c>
      <c r="B103" s="2"/>
      <c r="E103" s="30"/>
      <c r="F103" s="31"/>
      <c r="G103" s="31"/>
      <c r="H103" s="31"/>
      <c r="I103"/>
    </row>
    <row r="104" spans="1:9" x14ac:dyDescent="0.2">
      <c r="A104" s="39"/>
      <c r="B104" s="2"/>
      <c r="E104" s="30"/>
      <c r="F104" s="31"/>
      <c r="G104" s="31"/>
      <c r="H104" s="31"/>
      <c r="I104"/>
    </row>
    <row r="105" spans="1:9" x14ac:dyDescent="0.2">
      <c r="A105" s="2" t="s">
        <v>127</v>
      </c>
      <c r="B105" s="2"/>
      <c r="E105" s="30"/>
      <c r="F105" s="31"/>
      <c r="G105" s="31"/>
      <c r="H105" s="31"/>
      <c r="I105"/>
    </row>
    <row r="106" spans="1:9" x14ac:dyDescent="0.2">
      <c r="A106" s="2" t="s">
        <v>128</v>
      </c>
      <c r="B106" s="2"/>
      <c r="E106" s="30"/>
      <c r="F106" s="31"/>
      <c r="G106" s="31"/>
      <c r="H106" s="31"/>
      <c r="I106"/>
    </row>
    <row r="107" spans="1:9" x14ac:dyDescent="0.2">
      <c r="A107" s="2" t="s">
        <v>129</v>
      </c>
      <c r="B107" s="2"/>
      <c r="E107" s="30"/>
      <c r="F107" s="31"/>
      <c r="G107" s="31"/>
      <c r="H107" s="31"/>
      <c r="I107"/>
    </row>
    <row r="108" spans="1:9" x14ac:dyDescent="0.2">
      <c r="A108" s="2" t="s">
        <v>130</v>
      </c>
      <c r="B108" s="2"/>
      <c r="E108" s="30"/>
      <c r="F108" s="31"/>
      <c r="G108" s="31"/>
      <c r="H108" s="31"/>
      <c r="I108"/>
    </row>
    <row r="109" spans="1:9" x14ac:dyDescent="0.2">
      <c r="A109" s="2" t="s">
        <v>145</v>
      </c>
      <c r="B109" s="2"/>
      <c r="E109" s="30"/>
      <c r="F109" s="31"/>
      <c r="G109" s="31"/>
      <c r="H109" s="31"/>
      <c r="I109"/>
    </row>
    <row r="110" spans="1:9" x14ac:dyDescent="0.2">
      <c r="A110" s="2" t="s">
        <v>146</v>
      </c>
      <c r="B110" s="2"/>
      <c r="E110" s="30"/>
      <c r="F110" s="31"/>
      <c r="G110" s="31"/>
      <c r="H110" s="31"/>
      <c r="I110"/>
    </row>
    <row r="111" spans="1:9" x14ac:dyDescent="0.2">
      <c r="A111" s="2"/>
      <c r="B111" s="2"/>
      <c r="E111" s="30"/>
      <c r="F111" s="31"/>
      <c r="G111" s="31"/>
      <c r="H111" s="31"/>
      <c r="I111"/>
    </row>
    <row r="112" spans="1:9" x14ac:dyDescent="0.2">
      <c r="A112" s="2" t="s">
        <v>173</v>
      </c>
      <c r="B112" s="2"/>
      <c r="E112" s="30"/>
      <c r="F112" s="31"/>
      <c r="G112" s="31"/>
      <c r="H112" s="31"/>
      <c r="I112"/>
    </row>
    <row r="113" spans="1:9" x14ac:dyDescent="0.2">
      <c r="A113" s="3" t="s">
        <v>112</v>
      </c>
      <c r="B113" s="213">
        <v>0.1</v>
      </c>
      <c r="E113" s="30"/>
      <c r="F113" s="31"/>
      <c r="G113" s="31"/>
      <c r="H113" s="31"/>
      <c r="I113"/>
    </row>
    <row r="114" spans="1:9" x14ac:dyDescent="0.2">
      <c r="A114" s="3" t="s">
        <v>111</v>
      </c>
      <c r="B114" s="2"/>
      <c r="E114" s="30"/>
      <c r="F114" s="31"/>
      <c r="G114" s="31"/>
      <c r="H114" s="31"/>
      <c r="I114"/>
    </row>
    <row r="115" spans="1:9" x14ac:dyDescent="0.2">
      <c r="A115" s="39"/>
      <c r="B115" s="32">
        <v>0</v>
      </c>
      <c r="C115" s="32">
        <v>1</v>
      </c>
      <c r="D115" s="32">
        <v>2</v>
      </c>
      <c r="E115" s="32">
        <v>3</v>
      </c>
      <c r="F115" s="32">
        <v>4</v>
      </c>
      <c r="G115" s="31"/>
      <c r="H115" s="31"/>
      <c r="I115"/>
    </row>
    <row r="116" spans="1:9" x14ac:dyDescent="0.2">
      <c r="A116" s="39"/>
      <c r="B116" s="1">
        <v>-60000</v>
      </c>
      <c r="C116" s="1">
        <v>25000</v>
      </c>
      <c r="D116" s="1">
        <v>25000</v>
      </c>
      <c r="E116" s="1">
        <v>25000</v>
      </c>
      <c r="F116" s="1">
        <v>25000</v>
      </c>
      <c r="G116" s="31"/>
      <c r="H116" s="31"/>
      <c r="I116"/>
    </row>
    <row r="117" spans="1:9" x14ac:dyDescent="0.2">
      <c r="A117" s="39"/>
      <c r="B117" s="2"/>
      <c r="E117" s="30"/>
      <c r="F117" s="31"/>
      <c r="G117" s="31"/>
      <c r="H117" s="31"/>
      <c r="I117"/>
    </row>
    <row r="118" spans="1:9" x14ac:dyDescent="0.2">
      <c r="A118" s="216" t="s">
        <v>15</v>
      </c>
      <c r="B118" s="217">
        <f>NPV(B113,C116:F116)+B116</f>
        <v>19246.636158732304</v>
      </c>
      <c r="E118" s="30"/>
      <c r="F118" s="31"/>
      <c r="G118" s="31"/>
      <c r="H118" s="31"/>
      <c r="I118"/>
    </row>
    <row r="119" spans="1:9" x14ac:dyDescent="0.2">
      <c r="A119" s="3"/>
      <c r="E119" s="30"/>
      <c r="F119" s="31"/>
      <c r="G119" s="31"/>
      <c r="H119" s="31"/>
      <c r="I119"/>
    </row>
    <row r="120" spans="1:9" x14ac:dyDescent="0.2">
      <c r="A120" s="3" t="s">
        <v>112</v>
      </c>
      <c r="B120" s="213">
        <v>0.1</v>
      </c>
      <c r="E120" s="30"/>
      <c r="F120" s="31"/>
      <c r="G120" s="31"/>
      <c r="H120" s="31"/>
      <c r="I120"/>
    </row>
    <row r="121" spans="1:9" x14ac:dyDescent="0.2">
      <c r="A121" s="3" t="s">
        <v>113</v>
      </c>
      <c r="B121" s="2"/>
      <c r="E121" s="30"/>
      <c r="F121" s="31"/>
      <c r="G121" s="31"/>
      <c r="H121" s="31"/>
      <c r="I121"/>
    </row>
    <row r="122" spans="1:9" x14ac:dyDescent="0.2">
      <c r="A122" s="39"/>
      <c r="B122" s="32">
        <v>0</v>
      </c>
      <c r="C122" s="32">
        <v>1</v>
      </c>
      <c r="D122" s="32">
        <v>2</v>
      </c>
      <c r="E122" s="32">
        <v>3</v>
      </c>
      <c r="F122" s="32">
        <v>4</v>
      </c>
      <c r="G122" s="31"/>
      <c r="H122" s="31"/>
      <c r="I122"/>
    </row>
    <row r="123" spans="1:9" x14ac:dyDescent="0.2">
      <c r="A123" s="39"/>
      <c r="B123" s="1">
        <v>-60000</v>
      </c>
      <c r="C123" s="1">
        <v>42000</v>
      </c>
      <c r="D123" s="1">
        <v>42000</v>
      </c>
      <c r="G123" s="31"/>
      <c r="H123" s="31"/>
      <c r="I123"/>
    </row>
    <row r="124" spans="1:9" x14ac:dyDescent="0.2">
      <c r="A124" s="39"/>
      <c r="B124" s="214"/>
      <c r="C124" s="215"/>
      <c r="D124" s="215">
        <v>-60000</v>
      </c>
      <c r="E124" s="215">
        <v>42000</v>
      </c>
      <c r="F124" s="215">
        <v>42000</v>
      </c>
      <c r="G124" s="31"/>
      <c r="H124" s="31"/>
      <c r="I124"/>
    </row>
    <row r="125" spans="1:9" x14ac:dyDescent="0.2">
      <c r="A125" s="39"/>
      <c r="B125" s="1">
        <f>B123+B124</f>
        <v>-60000</v>
      </c>
      <c r="C125" s="1">
        <f>C123+C124</f>
        <v>42000</v>
      </c>
      <c r="D125" s="1">
        <f>D123+D124</f>
        <v>-18000</v>
      </c>
      <c r="E125" s="1">
        <f>E123+E124</f>
        <v>42000</v>
      </c>
      <c r="F125" s="1">
        <f>F123+F124</f>
        <v>42000</v>
      </c>
      <c r="G125" s="31"/>
      <c r="H125" s="31"/>
      <c r="I125"/>
    </row>
    <row r="126" spans="1:9" x14ac:dyDescent="0.2">
      <c r="A126" s="39"/>
      <c r="G126" s="31"/>
      <c r="H126" s="31"/>
      <c r="I126"/>
    </row>
    <row r="127" spans="1:9" ht="13.5" thickBot="1" x14ac:dyDescent="0.25">
      <c r="A127" s="39" t="s">
        <v>115</v>
      </c>
      <c r="B127" s="1">
        <f>NPV(B120,C123:D123)+B123</f>
        <v>12892.561983471067</v>
      </c>
      <c r="G127" s="31"/>
      <c r="H127" s="31"/>
      <c r="I127"/>
    </row>
    <row r="128" spans="1:9" ht="13.5" thickBot="1" x14ac:dyDescent="0.25">
      <c r="A128" s="218" t="s">
        <v>114</v>
      </c>
      <c r="B128" s="219">
        <f>NPV(B120,C125:F125)+B125</f>
        <v>23547.571887166167</v>
      </c>
      <c r="E128" s="30"/>
      <c r="F128" s="31"/>
      <c r="G128" s="31"/>
      <c r="H128" s="31"/>
      <c r="I128"/>
    </row>
    <row r="129" spans="1:9" x14ac:dyDescent="0.2">
      <c r="A129" s="39"/>
      <c r="B129" s="2"/>
      <c r="E129" s="30"/>
      <c r="F129" s="31"/>
      <c r="G129" s="31"/>
      <c r="H129" s="31"/>
      <c r="I129"/>
    </row>
    <row r="130" spans="1:9" x14ac:dyDescent="0.2">
      <c r="A130" s="2" t="s">
        <v>174</v>
      </c>
      <c r="B130" s="2"/>
      <c r="E130" s="30"/>
      <c r="F130" s="31"/>
      <c r="G130" s="31"/>
      <c r="H130" s="31"/>
      <c r="I130"/>
    </row>
    <row r="131" spans="1:9" x14ac:dyDescent="0.2">
      <c r="A131" s="3" t="s">
        <v>111</v>
      </c>
      <c r="B131" s="2"/>
      <c r="E131" s="30"/>
      <c r="F131" s="31"/>
      <c r="G131" s="31"/>
      <c r="H131" s="31"/>
      <c r="I131"/>
    </row>
    <row r="132" spans="1:9" x14ac:dyDescent="0.2">
      <c r="A132" s="220" t="s">
        <v>116</v>
      </c>
      <c r="B132" s="2">
        <f>F115</f>
        <v>4</v>
      </c>
      <c r="E132" s="30"/>
      <c r="F132" s="31"/>
      <c r="G132" s="31"/>
      <c r="H132" s="31"/>
      <c r="I132"/>
    </row>
    <row r="133" spans="1:9" x14ac:dyDescent="0.2">
      <c r="A133" s="220" t="s">
        <v>117</v>
      </c>
      <c r="B133" s="221">
        <f>B113</f>
        <v>0.1</v>
      </c>
      <c r="E133" s="30"/>
      <c r="F133" s="31"/>
      <c r="G133" s="31"/>
      <c r="H133" s="31"/>
      <c r="I133"/>
    </row>
    <row r="134" spans="1:9" x14ac:dyDescent="0.2">
      <c r="A134" s="220" t="s">
        <v>118</v>
      </c>
      <c r="B134" s="2">
        <f>-B118</f>
        <v>-19246.636158732304</v>
      </c>
      <c r="E134" s="30"/>
      <c r="F134" s="31"/>
      <c r="G134" s="31"/>
      <c r="H134" s="31"/>
      <c r="I134"/>
    </row>
    <row r="135" spans="1:9" x14ac:dyDescent="0.2">
      <c r="A135" s="220" t="s">
        <v>119</v>
      </c>
      <c r="B135" s="2">
        <v>0</v>
      </c>
      <c r="E135" s="30"/>
      <c r="F135" s="31"/>
      <c r="G135" s="31"/>
      <c r="H135" s="31"/>
      <c r="I135"/>
    </row>
    <row r="136" spans="1:9" x14ac:dyDescent="0.2">
      <c r="A136" s="222" t="s">
        <v>169</v>
      </c>
      <c r="B136" s="223">
        <f>PMT(B133,B132,B134,B135)</f>
        <v>6071.7517776341238</v>
      </c>
      <c r="E136" s="30"/>
      <c r="F136" s="31"/>
      <c r="G136" s="31"/>
      <c r="H136" s="31"/>
      <c r="I136"/>
    </row>
    <row r="137" spans="1:9" x14ac:dyDescent="0.2">
      <c r="A137" s="220"/>
      <c r="B137" s="2"/>
      <c r="E137" s="30"/>
      <c r="F137" s="31"/>
      <c r="G137" s="31"/>
      <c r="H137" s="31"/>
      <c r="I137"/>
    </row>
    <row r="138" spans="1:9" x14ac:dyDescent="0.2">
      <c r="A138" s="3" t="s">
        <v>113</v>
      </c>
      <c r="B138" s="2"/>
      <c r="E138" s="30"/>
      <c r="F138" s="31"/>
      <c r="G138" s="31"/>
      <c r="H138" s="31"/>
      <c r="I138"/>
    </row>
    <row r="139" spans="1:9" x14ac:dyDescent="0.2">
      <c r="A139" s="220" t="s">
        <v>116</v>
      </c>
      <c r="B139" s="2">
        <f>D122</f>
        <v>2</v>
      </c>
      <c r="E139" s="30"/>
      <c r="F139" s="31"/>
      <c r="G139" s="31"/>
      <c r="H139" s="31"/>
      <c r="I139"/>
    </row>
    <row r="140" spans="1:9" x14ac:dyDescent="0.2">
      <c r="A140" s="220" t="s">
        <v>117</v>
      </c>
      <c r="B140" s="221">
        <f>B120</f>
        <v>0.1</v>
      </c>
      <c r="E140" s="30"/>
      <c r="F140" s="31"/>
      <c r="G140" s="31"/>
      <c r="H140" s="31"/>
      <c r="I140"/>
    </row>
    <row r="141" spans="1:9" x14ac:dyDescent="0.2">
      <c r="A141" s="220" t="s">
        <v>118</v>
      </c>
      <c r="B141" s="2">
        <f>-B127</f>
        <v>-12892.561983471067</v>
      </c>
      <c r="E141" s="30"/>
      <c r="F141" s="31"/>
      <c r="G141" s="31"/>
      <c r="H141" s="31"/>
      <c r="I141"/>
    </row>
    <row r="142" spans="1:9" ht="13.5" thickBot="1" x14ac:dyDescent="0.25">
      <c r="A142" s="220" t="s">
        <v>119</v>
      </c>
      <c r="B142" s="2">
        <v>0</v>
      </c>
      <c r="E142" s="30"/>
      <c r="F142" s="31"/>
      <c r="G142" s="31"/>
      <c r="H142" s="31"/>
      <c r="I142"/>
    </row>
    <row r="143" spans="1:9" ht="13.5" thickBot="1" x14ac:dyDescent="0.25">
      <c r="A143" s="224" t="s">
        <v>169</v>
      </c>
      <c r="B143" s="219">
        <f>PMT(B140,B139,B141,B142)</f>
        <v>7428.5714285714248</v>
      </c>
      <c r="E143" s="30"/>
      <c r="F143" s="31"/>
      <c r="G143" s="31"/>
      <c r="H143" s="31"/>
      <c r="I143"/>
    </row>
    <row r="144" spans="1:9" x14ac:dyDescent="0.2">
      <c r="A144" s="39" t="s">
        <v>132</v>
      </c>
      <c r="B144" s="2"/>
      <c r="E144" s="30"/>
      <c r="F144" s="31"/>
      <c r="G144" s="31"/>
      <c r="H144" s="31"/>
      <c r="I144"/>
    </row>
    <row r="145" spans="1:9" x14ac:dyDescent="0.2">
      <c r="A145" s="39" t="s">
        <v>131</v>
      </c>
      <c r="B145" s="2"/>
      <c r="E145" s="30"/>
      <c r="F145" s="31"/>
      <c r="G145" s="31"/>
      <c r="H145" s="31"/>
      <c r="I145"/>
    </row>
    <row r="146" spans="1:9" x14ac:dyDescent="0.2">
      <c r="A146" s="39" t="s">
        <v>133</v>
      </c>
      <c r="B146" s="2"/>
      <c r="E146" s="30"/>
      <c r="F146" s="31"/>
      <c r="G146" s="31"/>
      <c r="H146" s="31"/>
      <c r="I146"/>
    </row>
    <row r="147" spans="1:9" x14ac:dyDescent="0.2">
      <c r="A147" s="39"/>
      <c r="B147" s="2"/>
      <c r="E147" s="30"/>
      <c r="F147" s="31"/>
      <c r="G147" s="31"/>
      <c r="H147" s="31"/>
      <c r="I147"/>
    </row>
    <row r="148" spans="1:9" ht="13.5" x14ac:dyDescent="0.25">
      <c r="A148" s="2" t="s">
        <v>120</v>
      </c>
      <c r="B148" s="2"/>
      <c r="E148" s="30"/>
      <c r="F148" s="31"/>
      <c r="G148" s="31"/>
      <c r="H148" s="31"/>
      <c r="I148"/>
    </row>
    <row r="149" spans="1:9" x14ac:dyDescent="0.2">
      <c r="A149" s="2" t="s">
        <v>147</v>
      </c>
      <c r="B149" s="2"/>
      <c r="E149" s="30"/>
      <c r="F149" s="31"/>
      <c r="G149" s="31"/>
      <c r="H149" s="31"/>
      <c r="I149"/>
    </row>
    <row r="150" spans="1:9" x14ac:dyDescent="0.2">
      <c r="A150" s="39" t="s">
        <v>91</v>
      </c>
      <c r="B150"/>
      <c r="E150" s="30"/>
      <c r="F150" s="31"/>
      <c r="G150" s="31"/>
      <c r="H150" s="31"/>
      <c r="I150"/>
    </row>
    <row r="151" spans="1:9" x14ac:dyDescent="0.2">
      <c r="B151" s="2"/>
      <c r="E151" s="30"/>
      <c r="F151" s="31"/>
      <c r="G151" s="31"/>
      <c r="H151" s="31"/>
      <c r="I151" s="31"/>
    </row>
    <row r="152" spans="1:9" x14ac:dyDescent="0.2">
      <c r="A152" s="2" t="s">
        <v>148</v>
      </c>
      <c r="B152" s="2"/>
      <c r="E152" s="30"/>
      <c r="F152" s="31"/>
      <c r="G152" s="31"/>
      <c r="H152" s="31"/>
      <c r="I152" s="31"/>
    </row>
    <row r="153" spans="1:9" x14ac:dyDescent="0.2">
      <c r="A153" s="3" t="s">
        <v>175</v>
      </c>
      <c r="B153" s="2"/>
      <c r="E153" s="30"/>
      <c r="F153" s="31"/>
      <c r="G153" s="31"/>
      <c r="H153" s="31"/>
      <c r="I153" s="31"/>
    </row>
    <row r="154" spans="1:9" x14ac:dyDescent="0.2">
      <c r="A154" s="2" t="s">
        <v>176</v>
      </c>
      <c r="B154" s="2"/>
      <c r="E154" s="30"/>
      <c r="F154" s="31"/>
      <c r="G154" s="31"/>
      <c r="H154" s="31"/>
      <c r="I154" s="31"/>
    </row>
    <row r="155" spans="1:9" x14ac:dyDescent="0.2">
      <c r="A155" s="2" t="s">
        <v>149</v>
      </c>
      <c r="B155" s="2"/>
      <c r="E155" s="30"/>
      <c r="F155" s="31"/>
      <c r="G155" s="31"/>
      <c r="H155" s="31"/>
      <c r="I155" s="31"/>
    </row>
    <row r="156" spans="1:9" x14ac:dyDescent="0.2">
      <c r="A156" s="2" t="s">
        <v>92</v>
      </c>
      <c r="B156" s="2"/>
      <c r="E156" s="30"/>
      <c r="F156" s="31"/>
      <c r="G156" s="31"/>
      <c r="H156" s="31"/>
      <c r="I156" s="31"/>
    </row>
    <row r="157" spans="1:9" x14ac:dyDescent="0.2">
      <c r="A157" s="3"/>
      <c r="B157" s="2"/>
      <c r="E157" s="30"/>
      <c r="F157" s="31"/>
      <c r="G157" s="31"/>
      <c r="H157" s="31"/>
      <c r="I157" s="31"/>
    </row>
    <row r="158" spans="1:9" x14ac:dyDescent="0.2">
      <c r="A158" s="17" t="s">
        <v>62</v>
      </c>
    </row>
    <row r="159" spans="1:9" x14ac:dyDescent="0.2">
      <c r="A159" s="17" t="s">
        <v>105</v>
      </c>
    </row>
    <row r="161" spans="1:11" x14ac:dyDescent="0.2">
      <c r="A161" s="43" t="s">
        <v>18</v>
      </c>
      <c r="B161" s="233" t="s">
        <v>93</v>
      </c>
      <c r="C161" s="234"/>
      <c r="E161" s="43" t="s">
        <v>18</v>
      </c>
      <c r="F161" s="233" t="s">
        <v>3</v>
      </c>
      <c r="G161" s="234"/>
    </row>
    <row r="162" spans="1:11" x14ac:dyDescent="0.2">
      <c r="A162" s="44" t="s">
        <v>16</v>
      </c>
      <c r="B162" s="71" t="s">
        <v>19</v>
      </c>
      <c r="C162" s="61" t="s">
        <v>15</v>
      </c>
      <c r="D162" s="58"/>
      <c r="E162" s="44" t="s">
        <v>16</v>
      </c>
      <c r="F162" s="71"/>
      <c r="G162" s="61" t="s">
        <v>15</v>
      </c>
    </row>
    <row r="163" spans="1:11" x14ac:dyDescent="0.2">
      <c r="A163" s="45" t="s">
        <v>17</v>
      </c>
      <c r="B163" s="70" t="s">
        <v>23</v>
      </c>
      <c r="C163" s="57">
        <f>D73</f>
        <v>4014.2749812171096</v>
      </c>
      <c r="D163" s="59"/>
      <c r="E163" s="45" t="s">
        <v>17</v>
      </c>
      <c r="F163" s="70" t="s">
        <v>3</v>
      </c>
      <c r="G163" s="62">
        <f>D73</f>
        <v>4014.2749812171096</v>
      </c>
    </row>
    <row r="164" spans="1:11" x14ac:dyDescent="0.2">
      <c r="A164" s="47">
        <v>-0.2</v>
      </c>
      <c r="B164" s="168">
        <f>$B$166*(1+A164)</f>
        <v>92000</v>
      </c>
      <c r="C164" s="53">
        <f t="dataTable" ref="C164:C168" dt2D="0" dtr="0" r1="D24" ca="1"/>
        <v>-40599.849737039825</v>
      </c>
      <c r="D164" s="60"/>
      <c r="E164" s="47">
        <v>-0.2</v>
      </c>
      <c r="F164" s="174">
        <f>$F$166*(1+E164)</f>
        <v>8.0000000000000016E-2</v>
      </c>
      <c r="G164" s="170">
        <f t="dataTable" ref="G164:G168" dt2D="0" dtr="0" r1="I23" ca="1"/>
        <v>11568.739521414391</v>
      </c>
    </row>
    <row r="165" spans="1:11" x14ac:dyDescent="0.2">
      <c r="A165" s="48">
        <v>-0.1</v>
      </c>
      <c r="B165" s="51">
        <f>$B$166*(1+A165)</f>
        <v>103500</v>
      </c>
      <c r="C165" s="54">
        <v>-18292.787377911387</v>
      </c>
      <c r="D165" s="60"/>
      <c r="E165" s="48">
        <v>-0.1</v>
      </c>
      <c r="F165" s="175">
        <f>$F$166*(1+E165)</f>
        <v>9.0000000000000011E-2</v>
      </c>
      <c r="G165" s="171">
        <v>7733.2824207025114</v>
      </c>
    </row>
    <row r="166" spans="1:11" x14ac:dyDescent="0.2">
      <c r="A166" s="49">
        <v>0</v>
      </c>
      <c r="B166" s="52">
        <v>115000</v>
      </c>
      <c r="C166" s="55">
        <v>4014.2749812171096</v>
      </c>
      <c r="D166" s="228" t="s">
        <v>17</v>
      </c>
      <c r="E166" s="49">
        <v>0</v>
      </c>
      <c r="F166" s="176">
        <v>0.1</v>
      </c>
      <c r="G166" s="172">
        <v>4014.2749812171096</v>
      </c>
    </row>
    <row r="167" spans="1:11" x14ac:dyDescent="0.2">
      <c r="A167" s="48">
        <v>0.1</v>
      </c>
      <c r="B167" s="51">
        <f>$B$166*(1+A167)</f>
        <v>126500.00000000001</v>
      </c>
      <c r="C167" s="54">
        <v>26321.337340345635</v>
      </c>
      <c r="D167" s="60"/>
      <c r="E167" s="48">
        <v>0.1</v>
      </c>
      <c r="F167" s="175">
        <f>$F$166*(1+E167)</f>
        <v>0.11000000000000001</v>
      </c>
      <c r="G167" s="171">
        <v>407.00671453043469</v>
      </c>
    </row>
    <row r="168" spans="1:11" x14ac:dyDescent="0.2">
      <c r="A168" s="50">
        <v>0.2</v>
      </c>
      <c r="B168" s="169">
        <f>$B$166*(1+A168)</f>
        <v>138000</v>
      </c>
      <c r="C168" s="56">
        <v>48628.399699474045</v>
      </c>
      <c r="D168" s="60"/>
      <c r="E168" s="50">
        <v>0.2</v>
      </c>
      <c r="F168" s="177">
        <f>$F$166*(1+E168)</f>
        <v>0.12</v>
      </c>
      <c r="G168" s="173">
        <v>-3092.998360058351</v>
      </c>
    </row>
    <row r="169" spans="1:11" x14ac:dyDescent="0.2">
      <c r="C169" s="40"/>
      <c r="D169" s="41"/>
      <c r="G169" s="42"/>
    </row>
    <row r="170" spans="1:11" x14ac:dyDescent="0.2">
      <c r="A170" s="43" t="s">
        <v>18</v>
      </c>
      <c r="B170" s="233" t="s">
        <v>61</v>
      </c>
      <c r="C170" s="234"/>
      <c r="E170" s="43" t="s">
        <v>18</v>
      </c>
      <c r="F170" s="233" t="s">
        <v>22</v>
      </c>
      <c r="G170" s="234"/>
      <c r="I170"/>
      <c r="J170"/>
      <c r="K170"/>
    </row>
    <row r="171" spans="1:11" x14ac:dyDescent="0.2">
      <c r="A171" s="44" t="s">
        <v>16</v>
      </c>
      <c r="B171" s="71" t="s">
        <v>20</v>
      </c>
      <c r="C171" s="65" t="s">
        <v>15</v>
      </c>
      <c r="E171" s="44" t="s">
        <v>16</v>
      </c>
      <c r="F171" s="71" t="s">
        <v>23</v>
      </c>
      <c r="G171" s="65" t="s">
        <v>15</v>
      </c>
      <c r="I171"/>
      <c r="J171"/>
      <c r="K171"/>
    </row>
    <row r="172" spans="1:11" x14ac:dyDescent="0.2">
      <c r="A172" s="45" t="s">
        <v>17</v>
      </c>
      <c r="B172" s="70" t="s">
        <v>26</v>
      </c>
      <c r="C172" s="66">
        <f>D73</f>
        <v>4014.2749812171096</v>
      </c>
      <c r="E172" s="45" t="s">
        <v>17</v>
      </c>
      <c r="F172" s="70" t="s">
        <v>24</v>
      </c>
      <c r="G172" s="66">
        <f>D73</f>
        <v>4014.2749812171096</v>
      </c>
      <c r="I172"/>
      <c r="J172"/>
      <c r="K172"/>
    </row>
    <row r="173" spans="1:11" x14ac:dyDescent="0.2">
      <c r="A173" s="47">
        <v>-0.2</v>
      </c>
      <c r="B173" s="164">
        <f>$B$175*(1+A173)</f>
        <v>1.56</v>
      </c>
      <c r="C173" s="170">
        <f t="dataTable" ref="C173:C177" dt2D="0" dtr="0" r1="D27" ca="1"/>
        <v>70935.462058602541</v>
      </c>
      <c r="E173" s="47">
        <v>-0.2</v>
      </c>
      <c r="F173" s="164">
        <f>$F$175*(1+E173)</f>
        <v>2.6</v>
      </c>
      <c r="G173" s="170">
        <f t="dataTable" ref="G173:G177" dt2D="0" dtr="0" r1="D25" ca="1"/>
        <v>-40599.849737039825</v>
      </c>
      <c r="I173"/>
      <c r="J173"/>
      <c r="K173"/>
    </row>
    <row r="174" spans="1:11" x14ac:dyDescent="0.2">
      <c r="A174" s="48">
        <v>-0.1</v>
      </c>
      <c r="B174" s="165">
        <f>$B$175*(1+A174)</f>
        <v>1.7549999999999999</v>
      </c>
      <c r="C174" s="171">
        <v>37474.868519909796</v>
      </c>
      <c r="E174" s="48">
        <v>-0.1</v>
      </c>
      <c r="F174" s="165">
        <f>$F$175*(1+E174)</f>
        <v>2.9250000000000003</v>
      </c>
      <c r="G174" s="171">
        <v>-18292.7873779113</v>
      </c>
      <c r="I174"/>
      <c r="J174"/>
      <c r="K174"/>
    </row>
    <row r="175" spans="1:11" x14ac:dyDescent="0.2">
      <c r="A175" s="49">
        <v>0</v>
      </c>
      <c r="B175" s="166">
        <v>1.95</v>
      </c>
      <c r="C175" s="172">
        <v>4014.2749812171096</v>
      </c>
      <c r="D175" s="229" t="s">
        <v>17</v>
      </c>
      <c r="E175" s="49">
        <v>0</v>
      </c>
      <c r="F175" s="166">
        <v>3.25</v>
      </c>
      <c r="G175" s="172">
        <v>4014.2749812171096</v>
      </c>
      <c r="I175"/>
      <c r="J175"/>
      <c r="K175"/>
    </row>
    <row r="176" spans="1:11" x14ac:dyDescent="0.2">
      <c r="A176" s="48">
        <v>0.1</v>
      </c>
      <c r="B176" s="165">
        <f>$B$175*(1+A176)</f>
        <v>2.145</v>
      </c>
      <c r="C176" s="171">
        <v>-29446.318557475606</v>
      </c>
      <c r="E176" s="48">
        <v>0.1</v>
      </c>
      <c r="F176" s="165">
        <f>$F$175*(1+E176)</f>
        <v>3.5750000000000002</v>
      </c>
      <c r="G176" s="171">
        <v>26321.337340345577</v>
      </c>
      <c r="I176"/>
      <c r="J176"/>
      <c r="K176"/>
    </row>
    <row r="177" spans="1:11" x14ac:dyDescent="0.2">
      <c r="A177" s="50">
        <v>0.2</v>
      </c>
      <c r="B177" s="167">
        <f>$B$175*(1+A177)</f>
        <v>2.34</v>
      </c>
      <c r="C177" s="173">
        <v>-62906.912096168322</v>
      </c>
      <c r="E177" s="50">
        <v>0.2</v>
      </c>
      <c r="F177" s="167">
        <f>$F$175*(1+E177)</f>
        <v>3.9</v>
      </c>
      <c r="G177" s="173">
        <v>48628.399699474045</v>
      </c>
      <c r="I177"/>
      <c r="J177"/>
      <c r="K177"/>
    </row>
    <row r="178" spans="1:11" x14ac:dyDescent="0.2">
      <c r="A178" s="63"/>
      <c r="B178" s="46"/>
      <c r="C178" s="64"/>
      <c r="E178" s="124"/>
      <c r="F178" s="126"/>
      <c r="G178" s="121"/>
    </row>
    <row r="179" spans="1:11" x14ac:dyDescent="0.2">
      <c r="A179" s="43" t="s">
        <v>18</v>
      </c>
      <c r="B179" s="233" t="s">
        <v>25</v>
      </c>
      <c r="C179" s="234"/>
      <c r="E179" s="43" t="s">
        <v>18</v>
      </c>
      <c r="F179" s="233" t="s">
        <v>95</v>
      </c>
      <c r="G179" s="234"/>
    </row>
    <row r="180" spans="1:11" x14ac:dyDescent="0.2">
      <c r="A180" s="44" t="s">
        <v>16</v>
      </c>
      <c r="B180" s="71" t="s">
        <v>27</v>
      </c>
      <c r="C180" s="65" t="s">
        <v>15</v>
      </c>
      <c r="E180" s="44" t="s">
        <v>16</v>
      </c>
      <c r="F180" s="71" t="s">
        <v>96</v>
      </c>
      <c r="G180" s="65" t="s">
        <v>15</v>
      </c>
    </row>
    <row r="181" spans="1:11" x14ac:dyDescent="0.2">
      <c r="A181" s="45" t="s">
        <v>17</v>
      </c>
      <c r="B181" s="70" t="s">
        <v>26</v>
      </c>
      <c r="C181" s="66">
        <f>D73</f>
        <v>4014.2749812171096</v>
      </c>
      <c r="E181" s="45" t="s">
        <v>17</v>
      </c>
      <c r="F181" s="70" t="s">
        <v>34</v>
      </c>
      <c r="G181" s="66">
        <f>D73</f>
        <v>4014.2749812171096</v>
      </c>
    </row>
    <row r="182" spans="1:11" x14ac:dyDescent="0.2">
      <c r="A182" s="47">
        <v>-0.2</v>
      </c>
      <c r="B182" s="178">
        <f>$B$184*(1+A182)</f>
        <v>56000</v>
      </c>
      <c r="C182" s="170">
        <f t="dataTable" ref="C182:C186" dt2D="0" dtr="0" r1="D28" ca="1"/>
        <v>24903.831705484597</v>
      </c>
      <c r="E182" s="47">
        <v>-0.2</v>
      </c>
      <c r="F182" s="178">
        <f>$F$184*(1+E182)</f>
        <v>140000</v>
      </c>
      <c r="G182" s="170">
        <f t="dataTable" ref="G182:G186" dt2D="0" dtr="0" r1="D21"/>
        <v>27293.613824192318</v>
      </c>
    </row>
    <row r="183" spans="1:11" x14ac:dyDescent="0.2">
      <c r="A183" s="48">
        <v>-0.1</v>
      </c>
      <c r="B183" s="179">
        <f>$B$184*(1+A183)</f>
        <v>63000</v>
      </c>
      <c r="C183" s="171">
        <v>14459.053343350824</v>
      </c>
      <c r="E183" s="48">
        <v>-0.1</v>
      </c>
      <c r="F183" s="179">
        <f>$F$184*(1+E183)</f>
        <v>157500</v>
      </c>
      <c r="G183" s="171">
        <v>15653.944402704714</v>
      </c>
    </row>
    <row r="184" spans="1:11" x14ac:dyDescent="0.2">
      <c r="A184" s="49">
        <v>0</v>
      </c>
      <c r="B184" s="180">
        <v>70000</v>
      </c>
      <c r="C184" s="172">
        <v>4014.2749812171096</v>
      </c>
      <c r="D184" s="230" t="s">
        <v>17</v>
      </c>
      <c r="E184" s="49">
        <v>0</v>
      </c>
      <c r="F184" s="180">
        <v>175000</v>
      </c>
      <c r="G184" s="172">
        <v>4014.2749812171096</v>
      </c>
    </row>
    <row r="185" spans="1:11" x14ac:dyDescent="0.2">
      <c r="A185" s="48">
        <v>0.1</v>
      </c>
      <c r="B185" s="179">
        <f>$B$184*(1+A185)</f>
        <v>77000</v>
      </c>
      <c r="C185" s="171">
        <v>-6430.5033809166343</v>
      </c>
      <c r="E185" s="48">
        <v>0.1</v>
      </c>
      <c r="F185" s="179">
        <f>$F$184*(1+E185)</f>
        <v>192500.00000000003</v>
      </c>
      <c r="G185" s="171">
        <v>-7625.3944402704947</v>
      </c>
    </row>
    <row r="186" spans="1:11" x14ac:dyDescent="0.2">
      <c r="A186" s="50">
        <v>0.2</v>
      </c>
      <c r="B186" s="181">
        <f>$B$184*(1+A186)</f>
        <v>84000</v>
      </c>
      <c r="C186" s="173">
        <v>-16875.281743050378</v>
      </c>
      <c r="E186" s="50">
        <v>0.2</v>
      </c>
      <c r="F186" s="181">
        <f>$F$184*(1+E186)</f>
        <v>210000</v>
      </c>
      <c r="G186" s="173">
        <v>-19265.063861758128</v>
      </c>
    </row>
    <row r="188" spans="1:11" ht="15.75" x14ac:dyDescent="0.25">
      <c r="A188" s="36"/>
      <c r="B188" s="13"/>
      <c r="C188" s="13"/>
      <c r="D188" s="25"/>
      <c r="E188" s="26"/>
      <c r="F188" s="72"/>
      <c r="G188" s="64"/>
    </row>
    <row r="197" spans="1:7" ht="12.75" customHeight="1" x14ac:dyDescent="0.2"/>
    <row r="199" spans="1:7" x14ac:dyDescent="0.2">
      <c r="A199" s="63"/>
      <c r="B199" s="46"/>
      <c r="C199" s="64"/>
      <c r="D199" s="23"/>
      <c r="E199" s="63"/>
      <c r="F199" s="72"/>
      <c r="G199" s="64"/>
    </row>
    <row r="200" spans="1:7" x14ac:dyDescent="0.2">
      <c r="A200" s="63"/>
      <c r="B200" s="46"/>
      <c r="C200" s="64"/>
      <c r="E200" s="63"/>
      <c r="F200" s="72"/>
      <c r="G200" s="64"/>
    </row>
    <row r="201" spans="1:7" x14ac:dyDescent="0.2">
      <c r="A201" s="63"/>
      <c r="B201" s="46"/>
      <c r="C201" s="64"/>
      <c r="E201" s="63"/>
      <c r="F201" s="72"/>
      <c r="G201" s="64"/>
    </row>
    <row r="202" spans="1:7" x14ac:dyDescent="0.2">
      <c r="A202" s="63"/>
      <c r="B202" s="46"/>
      <c r="C202" s="64"/>
      <c r="E202" s="63"/>
      <c r="F202" s="72"/>
      <c r="G202" s="64"/>
    </row>
    <row r="203" spans="1:7" x14ac:dyDescent="0.2">
      <c r="A203" s="63"/>
      <c r="B203" s="46"/>
      <c r="C203" s="64"/>
      <c r="E203" s="63"/>
      <c r="F203" s="72"/>
      <c r="G203" s="64"/>
    </row>
    <row r="204" spans="1:7" x14ac:dyDescent="0.2">
      <c r="A204" s="63"/>
      <c r="B204" s="46"/>
      <c r="C204" s="64"/>
      <c r="E204" s="63"/>
      <c r="F204" s="72"/>
      <c r="G204" s="64"/>
    </row>
    <row r="205" spans="1:7" x14ac:dyDescent="0.2">
      <c r="A205" s="63"/>
      <c r="B205" s="46"/>
      <c r="C205" s="64"/>
      <c r="E205" s="63"/>
      <c r="F205" s="72"/>
      <c r="G205" s="64"/>
    </row>
    <row r="206" spans="1:7" x14ac:dyDescent="0.2">
      <c r="A206" s="63"/>
      <c r="B206" s="46"/>
      <c r="C206" s="64"/>
      <c r="E206" s="63"/>
      <c r="F206" s="72"/>
      <c r="G206" s="64"/>
    </row>
    <row r="207" spans="1:7" x14ac:dyDescent="0.2">
      <c r="A207" s="63"/>
      <c r="B207" s="46"/>
      <c r="C207" s="64"/>
      <c r="E207" s="63"/>
      <c r="F207" s="72"/>
      <c r="G207" s="64"/>
    </row>
    <row r="208" spans="1:7" x14ac:dyDescent="0.2">
      <c r="A208" s="63"/>
    </row>
    <row r="209" spans="1:9" x14ac:dyDescent="0.2">
      <c r="A209" s="63"/>
      <c r="B209" s="86" t="s">
        <v>37</v>
      </c>
      <c r="C209" s="239" t="s">
        <v>35</v>
      </c>
      <c r="D209" s="240"/>
      <c r="E209" s="240"/>
      <c r="F209" s="240"/>
      <c r="G209" s="240"/>
      <c r="H209" s="227"/>
      <c r="I209" s="80"/>
    </row>
    <row r="210" spans="1:9" x14ac:dyDescent="0.2">
      <c r="A210" s="63"/>
      <c r="B210" s="89" t="s">
        <v>16</v>
      </c>
      <c r="C210" s="86" t="s">
        <v>23</v>
      </c>
      <c r="D210" s="92" t="s">
        <v>20</v>
      </c>
      <c r="E210" s="127" t="s">
        <v>46</v>
      </c>
      <c r="F210" s="86" t="s">
        <v>27</v>
      </c>
      <c r="G210" s="94"/>
      <c r="H210" s="86" t="s">
        <v>0</v>
      </c>
      <c r="I210" s="102"/>
    </row>
    <row r="211" spans="1:9" x14ac:dyDescent="0.2">
      <c r="A211" s="63"/>
      <c r="B211" s="79" t="s">
        <v>17</v>
      </c>
      <c r="C211" s="45" t="s">
        <v>24</v>
      </c>
      <c r="D211" s="79" t="s">
        <v>26</v>
      </c>
      <c r="E211" s="128" t="s">
        <v>23</v>
      </c>
      <c r="F211" s="45" t="s">
        <v>26</v>
      </c>
      <c r="G211" s="45" t="s">
        <v>3</v>
      </c>
      <c r="H211" s="45" t="s">
        <v>34</v>
      </c>
      <c r="I211" s="102"/>
    </row>
    <row r="212" spans="1:9" x14ac:dyDescent="0.2">
      <c r="A212" s="63"/>
      <c r="B212" s="81">
        <v>-0.2</v>
      </c>
      <c r="C212" s="97">
        <f>G173</f>
        <v>-40599.849737039825</v>
      </c>
      <c r="D212" s="96">
        <v>70935.462058602541</v>
      </c>
      <c r="E212" s="196">
        <v>-40599.849737039825</v>
      </c>
      <c r="F212" s="96">
        <v>24903.831705484597</v>
      </c>
      <c r="G212" s="96">
        <f>G164</f>
        <v>11568.739521414391</v>
      </c>
      <c r="H212" s="96">
        <v>27293.613824192318</v>
      </c>
      <c r="I212" s="14"/>
    </row>
    <row r="213" spans="1:9" x14ac:dyDescent="0.2">
      <c r="A213" s="63"/>
      <c r="B213" s="82">
        <v>-0.1</v>
      </c>
      <c r="C213" s="93">
        <f>G174</f>
        <v>-18292.7873779113</v>
      </c>
      <c r="D213" s="90">
        <v>37474.868519909796</v>
      </c>
      <c r="E213" s="197">
        <v>-18292.787377911387</v>
      </c>
      <c r="F213" s="90">
        <v>14459.053343350824</v>
      </c>
      <c r="G213" s="90">
        <f>G165</f>
        <v>7733.2824207025114</v>
      </c>
      <c r="H213" s="90">
        <v>15653.944402704714</v>
      </c>
      <c r="I213" s="14"/>
    </row>
    <row r="214" spans="1:9" x14ac:dyDescent="0.2">
      <c r="A214" s="63"/>
      <c r="B214" s="193">
        <v>0</v>
      </c>
      <c r="C214" s="194">
        <f>G175</f>
        <v>4014.2749812171096</v>
      </c>
      <c r="D214" s="194">
        <v>4014.2749812171096</v>
      </c>
      <c r="E214" s="198">
        <v>4014.2749812171096</v>
      </c>
      <c r="F214" s="194">
        <v>4014.2749812171096</v>
      </c>
      <c r="G214" s="194">
        <f>G166</f>
        <v>4014.2749812171096</v>
      </c>
      <c r="H214" s="194">
        <v>4014.2749812171096</v>
      </c>
      <c r="I214" s="14"/>
    </row>
    <row r="215" spans="1:9" x14ac:dyDescent="0.2">
      <c r="A215" s="63"/>
      <c r="B215" s="82">
        <v>0.1</v>
      </c>
      <c r="C215" s="93">
        <f>G176</f>
        <v>26321.337340345577</v>
      </c>
      <c r="D215" s="90">
        <v>-29446.318557475606</v>
      </c>
      <c r="E215" s="197">
        <v>26321.337340345635</v>
      </c>
      <c r="F215" s="90">
        <v>-6430.5033809166343</v>
      </c>
      <c r="G215" s="90">
        <f>G167</f>
        <v>407.00671453043469</v>
      </c>
      <c r="H215" s="90">
        <v>-7625.3944402704947</v>
      </c>
      <c r="I215" s="14"/>
    </row>
    <row r="216" spans="1:9" x14ac:dyDescent="0.2">
      <c r="A216" s="63"/>
      <c r="B216" s="83">
        <v>0.2</v>
      </c>
      <c r="C216" s="87">
        <f>G177</f>
        <v>48628.399699474045</v>
      </c>
      <c r="D216" s="91">
        <v>-62906.912096168322</v>
      </c>
      <c r="E216" s="199">
        <v>48628.399699474045</v>
      </c>
      <c r="F216" s="91">
        <v>-16875.281743050378</v>
      </c>
      <c r="G216" s="91">
        <f>G168</f>
        <v>-3092.998360058351</v>
      </c>
      <c r="H216" s="91">
        <v>-19265.063861758128</v>
      </c>
      <c r="I216" s="14"/>
    </row>
    <row r="217" spans="1:9" x14ac:dyDescent="0.2">
      <c r="A217" s="63"/>
      <c r="B217" s="83"/>
      <c r="C217" s="87"/>
      <c r="D217" s="195"/>
      <c r="E217" s="129"/>
      <c r="F217" s="88"/>
      <c r="G217" s="87"/>
      <c r="H217" s="87"/>
      <c r="I217" s="14"/>
    </row>
    <row r="218" spans="1:9" x14ac:dyDescent="0.2">
      <c r="A218" s="63"/>
      <c r="B218" s="95" t="s">
        <v>36</v>
      </c>
      <c r="C218" s="84">
        <f>ABS(C212)+ABS(C216)</f>
        <v>89228.24943651387</v>
      </c>
      <c r="D218" s="84">
        <f>ABS(D212)+ABS(D216)</f>
        <v>133842.37415477086</v>
      </c>
      <c r="E218" s="62">
        <f>ABS(E212)+ABS(E216)</f>
        <v>89228.24943651387</v>
      </c>
      <c r="F218" s="85">
        <f>F212-F216</f>
        <v>41779.113448534976</v>
      </c>
      <c r="G218" s="62">
        <f>G212-G216</f>
        <v>14661.737881472742</v>
      </c>
      <c r="H218" s="62">
        <f>H212-H216</f>
        <v>46558.677685950446</v>
      </c>
      <c r="I218" s="117"/>
    </row>
    <row r="219" spans="1:9" s="67" customFormat="1" x14ac:dyDescent="0.2"/>
    <row r="220" spans="1:9" s="67" customFormat="1" x14ac:dyDescent="0.2">
      <c r="A220" s="163" t="s">
        <v>121</v>
      </c>
    </row>
    <row r="221" spans="1:9" s="67" customFormat="1" x14ac:dyDescent="0.2">
      <c r="A221" s="163" t="s">
        <v>172</v>
      </c>
    </row>
    <row r="222" spans="1:9" s="67" customFormat="1" x14ac:dyDescent="0.2">
      <c r="A222" s="163" t="s">
        <v>136</v>
      </c>
    </row>
    <row r="223" spans="1:9" s="67" customFormat="1" x14ac:dyDescent="0.2">
      <c r="A223" s="163" t="s">
        <v>135</v>
      </c>
    </row>
    <row r="224" spans="1:9" s="67" customFormat="1" x14ac:dyDescent="0.2">
      <c r="A224" s="131" t="s">
        <v>137</v>
      </c>
    </row>
    <row r="225" spans="1:10" s="67" customFormat="1" x14ac:dyDescent="0.2">
      <c r="A225" s="131" t="s">
        <v>139</v>
      </c>
      <c r="B225"/>
      <c r="C225"/>
      <c r="D225"/>
      <c r="E225"/>
      <c r="F225"/>
    </row>
    <row r="226" spans="1:10" s="67" customFormat="1" x14ac:dyDescent="0.2">
      <c r="A226" s="131" t="s">
        <v>138</v>
      </c>
      <c r="B226"/>
      <c r="C226"/>
      <c r="D226"/>
      <c r="E226"/>
      <c r="F226"/>
    </row>
    <row r="227" spans="1:10" x14ac:dyDescent="0.2">
      <c r="A227" s="210"/>
      <c r="B227"/>
      <c r="C227"/>
      <c r="D227"/>
      <c r="E227"/>
      <c r="I227" s="205"/>
      <c r="J227" s="130" t="s">
        <v>47</v>
      </c>
    </row>
    <row r="228" spans="1:10" ht="15.75" x14ac:dyDescent="0.25">
      <c r="A228" s="211"/>
      <c r="B228" s="131"/>
      <c r="C228" s="131"/>
      <c r="D228" s="131"/>
      <c r="E228" s="131"/>
      <c r="I228" s="136"/>
      <c r="J228" s="132" t="s">
        <v>37</v>
      </c>
    </row>
    <row r="229" spans="1:10" x14ac:dyDescent="0.2">
      <c r="A229" s="131"/>
      <c r="B229" s="131"/>
      <c r="C229" s="125" t="s">
        <v>23</v>
      </c>
      <c r="D229" s="125" t="s">
        <v>20</v>
      </c>
      <c r="E229" s="125" t="s">
        <v>46</v>
      </c>
      <c r="F229" s="125" t="s">
        <v>27</v>
      </c>
      <c r="G229" s="125"/>
      <c r="H229" s="125" t="s">
        <v>0</v>
      </c>
      <c r="I229"/>
      <c r="J229" s="207" t="s">
        <v>48</v>
      </c>
    </row>
    <row r="230" spans="1:10" ht="13.5" thickBot="1" x14ac:dyDescent="0.25">
      <c r="A230" s="225" t="s">
        <v>38</v>
      </c>
      <c r="B230" s="133" t="s">
        <v>29</v>
      </c>
      <c r="C230" s="133" t="s">
        <v>24</v>
      </c>
      <c r="D230" s="133" t="s">
        <v>26</v>
      </c>
      <c r="E230" s="133" t="s">
        <v>23</v>
      </c>
      <c r="F230" s="133" t="s">
        <v>26</v>
      </c>
      <c r="G230" s="133" t="s">
        <v>3</v>
      </c>
      <c r="H230" s="133" t="s">
        <v>34</v>
      </c>
      <c r="I230" s="206" t="s">
        <v>15</v>
      </c>
      <c r="J230" s="134" t="s">
        <v>29</v>
      </c>
    </row>
    <row r="231" spans="1:10" x14ac:dyDescent="0.2">
      <c r="A231" s="131"/>
      <c r="B231" s="125"/>
      <c r="C231" s="135"/>
      <c r="E231" s="135"/>
      <c r="F231" s="135"/>
      <c r="I231" s="125"/>
      <c r="J231" s="136"/>
    </row>
    <row r="232" spans="1:10" x14ac:dyDescent="0.2">
      <c r="A232" s="226" t="s">
        <v>28</v>
      </c>
      <c r="B232" s="119">
        <v>0.25</v>
      </c>
      <c r="C232" s="137">
        <f>C233*(1+0.2)</f>
        <v>3.9</v>
      </c>
      <c r="D232" s="137">
        <f>D233*(1-0.2)</f>
        <v>1.56</v>
      </c>
      <c r="E232" s="200">
        <f>E233*(1+0.2)</f>
        <v>138000</v>
      </c>
      <c r="F232" s="201">
        <f>F233*(1-0.2)</f>
        <v>56000</v>
      </c>
      <c r="G232" s="203">
        <f>G233*(1-0.2)</f>
        <v>8.0000000000000016E-2</v>
      </c>
      <c r="H232" s="201">
        <f>H233*(1-0.2)</f>
        <v>140000</v>
      </c>
      <c r="I232" s="73">
        <v>324244.43428339175</v>
      </c>
      <c r="J232" s="139">
        <f>((I232-$I$236)^2)*B232</f>
        <v>22223605762.63348</v>
      </c>
    </row>
    <row r="233" spans="1:10" x14ac:dyDescent="0.2">
      <c r="A233" s="226" t="s">
        <v>17</v>
      </c>
      <c r="B233" s="119">
        <v>0.5</v>
      </c>
      <c r="C233" s="137">
        <v>3.25</v>
      </c>
      <c r="D233" s="137">
        <v>1.95</v>
      </c>
      <c r="E233" s="200">
        <v>115000</v>
      </c>
      <c r="F233" s="201">
        <v>70000</v>
      </c>
      <c r="G233" s="203">
        <v>0.1</v>
      </c>
      <c r="H233" s="201">
        <v>175000</v>
      </c>
      <c r="I233" s="73">
        <v>4014.2749812171096</v>
      </c>
      <c r="J233" s="139">
        <f>((I233-$I$236)^2)*B233</f>
        <v>243729669.92258006</v>
      </c>
    </row>
    <row r="234" spans="1:10" x14ac:dyDescent="0.2">
      <c r="A234" s="226" t="s">
        <v>134</v>
      </c>
      <c r="B234" s="119">
        <v>0.25</v>
      </c>
      <c r="C234" s="138">
        <f>C233*(1-0.2)</f>
        <v>2.6</v>
      </c>
      <c r="D234" s="138">
        <f>D233*(1+0.2)</f>
        <v>2.34</v>
      </c>
      <c r="E234" s="140">
        <f>E233*(1-0.2)</f>
        <v>92000</v>
      </c>
      <c r="F234" s="202">
        <f>F233*(1+0.2)</f>
        <v>84000</v>
      </c>
      <c r="G234" s="204">
        <f>G233*(1+0.2)</f>
        <v>0.12</v>
      </c>
      <c r="H234" s="202">
        <f>H233*(1+0.2)</f>
        <v>210000</v>
      </c>
      <c r="I234" s="73">
        <v>-227901.95881924199</v>
      </c>
      <c r="J234" s="139">
        <f>((I234-$I$236)^2)*B234</f>
        <v>16128328834.320114</v>
      </c>
    </row>
    <row r="235" spans="1:10" ht="13.5" thickBot="1" x14ac:dyDescent="0.25">
      <c r="A235" s="67"/>
      <c r="B235" s="67"/>
      <c r="C235" s="67"/>
      <c r="D235" s="67"/>
      <c r="E235" s="67"/>
      <c r="I235" s="67"/>
      <c r="J235" s="141">
        <f>SUM(J232:J234)</f>
        <v>38595664266.876175</v>
      </c>
    </row>
    <row r="236" spans="1:10" ht="13.5" thickTop="1" x14ac:dyDescent="0.2">
      <c r="A236" s="67"/>
      <c r="D236" s="241" t="s">
        <v>49</v>
      </c>
      <c r="E236" s="241"/>
      <c r="F236" s="241"/>
      <c r="G236" s="241"/>
      <c r="H236" s="242"/>
      <c r="I236" s="73">
        <f>B234*I234+B233*I233+B232*I232</f>
        <v>26092.756356645994</v>
      </c>
      <c r="J236" s="67"/>
    </row>
    <row r="237" spans="1:10" x14ac:dyDescent="0.2">
      <c r="A237" s="67"/>
      <c r="D237" s="241" t="s">
        <v>50</v>
      </c>
      <c r="E237" s="241"/>
      <c r="F237" s="241"/>
      <c r="G237" s="241"/>
      <c r="H237" s="242"/>
      <c r="I237" s="73">
        <f>(J235)^0.5</f>
        <v>196457.79258374093</v>
      </c>
      <c r="J237" s="67"/>
    </row>
    <row r="238" spans="1:10" x14ac:dyDescent="0.2">
      <c r="A238" s="131"/>
      <c r="D238" s="241" t="s">
        <v>51</v>
      </c>
      <c r="E238" s="241"/>
      <c r="F238" s="241"/>
      <c r="G238" s="241"/>
      <c r="H238" s="242"/>
      <c r="I238" s="74">
        <f>I237/I236</f>
        <v>7.5292081027576776</v>
      </c>
      <c r="J238" s="67"/>
    </row>
    <row r="239" spans="1:10" x14ac:dyDescent="0.2">
      <c r="A239" s="131" t="s">
        <v>42</v>
      </c>
      <c r="B239" s="67"/>
      <c r="C239" s="67"/>
      <c r="D239" s="67"/>
      <c r="E239" s="67"/>
      <c r="F239" s="67"/>
      <c r="G239" s="67"/>
      <c r="H239" s="98"/>
      <c r="I239" s="67"/>
      <c r="J239" s="17"/>
    </row>
    <row r="240" spans="1:10" x14ac:dyDescent="0.2">
      <c r="C240" s="108" t="s">
        <v>29</v>
      </c>
      <c r="H240" s="98"/>
      <c r="J240" s="17"/>
    </row>
    <row r="241" spans="1:17" x14ac:dyDescent="0.2">
      <c r="A241" s="39"/>
      <c r="F241" s="39"/>
      <c r="H241" s="98"/>
    </row>
    <row r="242" spans="1:17" x14ac:dyDescent="0.2">
      <c r="A242" s="39"/>
      <c r="C242" s="109">
        <v>0.5</v>
      </c>
      <c r="F242" s="39"/>
    </row>
    <row r="243" spans="1:17" x14ac:dyDescent="0.2">
      <c r="A243" s="39"/>
      <c r="F243" s="39"/>
      <c r="Q243" s="98"/>
    </row>
    <row r="244" spans="1:17" x14ac:dyDescent="0.2">
      <c r="F244" s="39"/>
      <c r="Q244" s="98"/>
    </row>
    <row r="245" spans="1:17" x14ac:dyDescent="0.2">
      <c r="C245" s="109">
        <v>0.25</v>
      </c>
      <c r="F245" s="39"/>
      <c r="H245" s="98"/>
      <c r="Q245" s="98"/>
    </row>
    <row r="246" spans="1:17" x14ac:dyDescent="0.2">
      <c r="H246" s="39"/>
      <c r="Q246" s="98"/>
    </row>
    <row r="247" spans="1:17" x14ac:dyDescent="0.2">
      <c r="H247" s="39"/>
      <c r="Q247" s="98"/>
    </row>
    <row r="248" spans="1:17" x14ac:dyDescent="0.2">
      <c r="A248" s="17">
        <f>I234</f>
        <v>-227901.95881924199</v>
      </c>
      <c r="C248" s="99" t="s">
        <v>39</v>
      </c>
      <c r="D248" s="110">
        <f>I236</f>
        <v>26092.756356645994</v>
      </c>
      <c r="E248" s="17"/>
      <c r="G248" s="17">
        <f>I232</f>
        <v>324244.43428339175</v>
      </c>
      <c r="Q248" s="98"/>
    </row>
    <row r="249" spans="1:17" x14ac:dyDescent="0.2">
      <c r="C249" s="238">
        <f>I233</f>
        <v>4014.2749812171096</v>
      </c>
      <c r="D249" s="238"/>
      <c r="H249" s="101" t="s">
        <v>40</v>
      </c>
      <c r="Q249" s="98"/>
    </row>
    <row r="250" spans="1:17" x14ac:dyDescent="0.2">
      <c r="C250" s="101" t="s">
        <v>43</v>
      </c>
      <c r="D250" s="39" t="s">
        <v>44</v>
      </c>
      <c r="E250" s="111"/>
      <c r="Q250" s="98"/>
    </row>
    <row r="251" spans="1:17" x14ac:dyDescent="0.2">
      <c r="A251" s="39"/>
      <c r="F251" s="39"/>
      <c r="Q251" s="98"/>
    </row>
    <row r="252" spans="1:17" x14ac:dyDescent="0.2">
      <c r="A252" s="39" t="s">
        <v>45</v>
      </c>
      <c r="Q252" s="98"/>
    </row>
    <row r="253" spans="1:17" x14ac:dyDescent="0.2">
      <c r="J253" s="150"/>
      <c r="Q253" s="98"/>
    </row>
    <row r="254" spans="1:17" x14ac:dyDescent="0.2">
      <c r="C254" s="17" t="s">
        <v>41</v>
      </c>
      <c r="F254" s="39"/>
      <c r="Q254" s="98"/>
    </row>
    <row r="255" spans="1:17" x14ac:dyDescent="0.2">
      <c r="F255" s="39"/>
      <c r="Q255" s="98"/>
    </row>
    <row r="256" spans="1:17" x14ac:dyDescent="0.2">
      <c r="F256" s="39"/>
      <c r="Q256" s="98"/>
    </row>
    <row r="257" spans="1:17" x14ac:dyDescent="0.2">
      <c r="F257" s="39"/>
      <c r="Q257" s="98"/>
    </row>
    <row r="258" spans="1:17" x14ac:dyDescent="0.2">
      <c r="F258" s="39"/>
      <c r="Q258" s="98"/>
    </row>
    <row r="259" spans="1:17" x14ac:dyDescent="0.2">
      <c r="A259" s="17">
        <f>I234</f>
        <v>-227901.95881924199</v>
      </c>
      <c r="C259" s="99" t="s">
        <v>39</v>
      </c>
      <c r="D259" s="113">
        <f>D248</f>
        <v>26092.756356645994</v>
      </c>
      <c r="E259" s="17"/>
      <c r="G259" s="17">
        <f>G248</f>
        <v>324244.43428339175</v>
      </c>
      <c r="Q259" s="98"/>
    </row>
    <row r="260" spans="1:17" x14ac:dyDescent="0.2">
      <c r="G260" s="101" t="s">
        <v>40</v>
      </c>
      <c r="Q260" s="98"/>
    </row>
    <row r="261" spans="1:17" x14ac:dyDescent="0.2">
      <c r="C261" s="100">
        <f>I233</f>
        <v>4014.2749812171096</v>
      </c>
      <c r="Q261" s="98"/>
    </row>
    <row r="262" spans="1:17" x14ac:dyDescent="0.2">
      <c r="Q262" s="98"/>
    </row>
    <row r="263" spans="1:17" x14ac:dyDescent="0.2">
      <c r="A263" s="39" t="s">
        <v>32</v>
      </c>
    </row>
    <row r="264" spans="1:17" x14ac:dyDescent="0.2">
      <c r="A264" s="39" t="s">
        <v>98</v>
      </c>
    </row>
    <row r="265" spans="1:17" x14ac:dyDescent="0.2">
      <c r="A265" s="39" t="s">
        <v>106</v>
      </c>
    </row>
    <row r="266" spans="1:17" x14ac:dyDescent="0.2">
      <c r="A266" s="39"/>
    </row>
    <row r="267" spans="1:17" x14ac:dyDescent="0.2">
      <c r="A267" s="163" t="s">
        <v>122</v>
      </c>
      <c r="B267" s="67"/>
      <c r="C267" s="67"/>
      <c r="D267" s="67"/>
      <c r="E267" s="67"/>
      <c r="F267" s="67"/>
      <c r="G267" s="67"/>
      <c r="H267" s="67"/>
      <c r="I267" s="67"/>
    </row>
    <row r="268" spans="1:17" x14ac:dyDescent="0.2">
      <c r="A268" s="131" t="s">
        <v>107</v>
      </c>
      <c r="B268" s="67"/>
      <c r="C268" s="67"/>
      <c r="D268" s="67"/>
      <c r="E268" s="67"/>
      <c r="F268" s="67"/>
      <c r="G268" s="67"/>
      <c r="H268" s="67"/>
      <c r="I268" s="67"/>
    </row>
    <row r="269" spans="1:17" x14ac:dyDescent="0.2">
      <c r="A269" s="131" t="s">
        <v>108</v>
      </c>
      <c r="B269" s="67"/>
      <c r="C269" s="67"/>
      <c r="D269" s="67"/>
      <c r="E269" s="67"/>
      <c r="F269" s="67"/>
      <c r="G269" s="67"/>
      <c r="H269" s="67"/>
      <c r="I269" s="67"/>
    </row>
    <row r="270" spans="1:17" x14ac:dyDescent="0.2">
      <c r="A270" s="131" t="s">
        <v>141</v>
      </c>
      <c r="B270" s="67"/>
      <c r="C270" s="67"/>
      <c r="D270" s="67"/>
      <c r="E270" s="67"/>
      <c r="F270" s="67"/>
      <c r="G270" s="67"/>
      <c r="H270" s="67"/>
      <c r="I270" s="67"/>
    </row>
    <row r="271" spans="1:17" x14ac:dyDescent="0.2">
      <c r="A271" s="208" t="s">
        <v>140</v>
      </c>
      <c r="B271"/>
      <c r="C271"/>
      <c r="D271"/>
      <c r="E271"/>
      <c r="F271"/>
      <c r="G271"/>
      <c r="H271"/>
    </row>
    <row r="272" spans="1:17" x14ac:dyDescent="0.2">
      <c r="A272" s="208" t="s">
        <v>109</v>
      </c>
      <c r="B272"/>
      <c r="C272"/>
      <c r="D272"/>
      <c r="E272"/>
      <c r="F272"/>
      <c r="G272"/>
      <c r="H272"/>
    </row>
  </sheetData>
  <mergeCells count="16">
    <mergeCell ref="C249:D249"/>
    <mergeCell ref="C209:G209"/>
    <mergeCell ref="D236:H236"/>
    <mergeCell ref="D237:H237"/>
    <mergeCell ref="D238:H238"/>
    <mergeCell ref="B179:C179"/>
    <mergeCell ref="M20:O20"/>
    <mergeCell ref="C45:D45"/>
    <mergeCell ref="E30:G30"/>
    <mergeCell ref="F179:G179"/>
    <mergeCell ref="A2:I2"/>
    <mergeCell ref="E1:F1"/>
    <mergeCell ref="F161:G161"/>
    <mergeCell ref="B170:C170"/>
    <mergeCell ref="B161:C161"/>
    <mergeCell ref="F170:G170"/>
  </mergeCells>
  <phoneticPr fontId="0" type="noConversion"/>
  <pageMargins left="0.35" right="0.35" top="1" bottom="1" header="0.5" footer="0.5"/>
  <pageSetup scale="93" orientation="portrait" r:id="rId1"/>
  <headerFooter alignWithMargins="0">
    <oddFooter>Page &amp;P</oddFooter>
  </headerFooter>
  <rowBreaks count="5" manualBreakCount="5">
    <brk id="43" max="16383" man="1"/>
    <brk id="94" max="9" man="1"/>
    <brk id="146" max="9" man="1"/>
    <brk id="187" max="9" man="1"/>
    <brk id="238" max="9" man="1"/>
  </rowBreaks>
  <ignoredErrors>
    <ignoredError sqref="D232:E232 D234:E234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CDEF2EFBBA0248B57D941E6D375189" ma:contentTypeVersion="3" ma:contentTypeDescription="Create a new document." ma:contentTypeScope="" ma:versionID="f6c0849015b6cdee3ff799d6014f31ca">
  <xsd:schema xmlns:xsd="http://www.w3.org/2001/XMLSchema" xmlns:xs="http://www.w3.org/2001/XMLSchema" xmlns:p="http://schemas.microsoft.com/office/2006/metadata/properties" xmlns:ns2="f8089ecd-1835-4dd4-a78c-a87481979253" targetNamespace="http://schemas.microsoft.com/office/2006/metadata/properties" ma:root="true" ma:fieldsID="bd9b5b4550bf04a05962eadcd102162f" ns2:_="">
    <xsd:import namespace="f8089ecd-1835-4dd4-a78c-a8748197925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089ecd-1835-4dd4-a78c-a8748197925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C1DCA3-235E-4B94-839B-A3105CD83B7B}">
  <ds:schemaRefs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f8089ecd-1835-4dd4-a78c-a8748197925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6B5278D-F33B-436A-8086-9FBFAAFCF0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BA5D4C-908D-4440-8B74-9555A34B29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089ecd-1835-4dd4-a78c-a874819792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12problem</vt:lpstr>
      <vt:lpstr>'12problem'!Print_Area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 Brigham</dc:creator>
  <cp:lastModifiedBy>Dana</cp:lastModifiedBy>
  <cp:lastPrinted>2005-11-08T22:50:11Z</cp:lastPrinted>
  <dcterms:created xsi:type="dcterms:W3CDTF">1999-10-07T03:20:52Z</dcterms:created>
  <dcterms:modified xsi:type="dcterms:W3CDTF">2018-01-04T20:22:23Z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0x0101003DCDEF2EFBBA0248B57D941E6D375189</vt:lpwstr>
  </property>
</Properties>
</file>